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50633\Desktop\"/>
    </mc:Choice>
  </mc:AlternateContent>
  <xr:revisionPtr revIDLastSave="0" documentId="13_ncr:1_{2F3D3D00-4B01-423F-B73D-0725359514E6}" xr6:coauthVersionLast="47" xr6:coauthVersionMax="47" xr10:uidLastSave="{00000000-0000-0000-0000-000000000000}"/>
  <workbookProtection workbookAlgorithmName="SHA-512" workbookHashValue="alPBOphbIPpQ76p3wjZKd+qSgbGj+N55wV09q8qvomrxF3G8BmYVqbdN+RDL23iThGYD19PWeZ8InXtulEKRdg==" workbookSaltValue="wgZoS/xgjOpzkISu04TGWw==" workbookSpinCount="100000" lockStructure="1"/>
  <bookViews>
    <workbookView xWindow="-96" yWindow="-96" windowWidth="23232" windowHeight="12432" tabRatio="791" activeTab="2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state="hidden" r:id="rId8"/>
    <sheet name="X. Budsjett og forskuddsmodul" sheetId="14" state="hidden" r:id="rId9"/>
    <sheet name="X. Utbetalingsmodul" sheetId="10" state="hidden" r:id="rId10"/>
    <sheet name="Endringslogg" sheetId="7" r:id="rId11"/>
    <sheet name="Pensjon Særskilt" sheetId="9" r:id="rId12"/>
    <sheet name="Metadata" sheetId="8" r:id="rId13"/>
    <sheet name="Forsikring bygg" sheetId="15" r:id="rId14"/>
    <sheet name="Forsikring person" sheetId="16" r:id="rId15"/>
  </sheets>
  <definedNames>
    <definedName name="_xlnm._FilterDatabase" localSheetId="3" hidden="1">'3a. Økonomirapport 201'!$A$1:$O$413</definedName>
    <definedName name="_xlnm._FilterDatabase" localSheetId="4" hidden="1">'3b. Økonomirapport 221'!$A$3:$X$96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I5" i="12" s="1"/>
  <c r="K5" i="12" s="1"/>
  <c r="B33" i="13"/>
  <c r="B34" i="6"/>
  <c r="B29" i="6"/>
  <c r="O15" i="15"/>
  <c r="B27" i="6"/>
  <c r="G5" i="16"/>
  <c r="F5" i="16"/>
  <c r="F4" i="16"/>
  <c r="D17" i="16"/>
  <c r="C55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3" i="16"/>
  <c r="B55" i="16"/>
  <c r="C5" i="12" a="1"/>
  <c r="C5" i="12" s="1"/>
  <c r="B13" i="12" a="1"/>
  <c r="B13" i="12"/>
  <c r="B14" i="12" a="1"/>
  <c r="B14" i="12"/>
  <c r="B15" i="12" a="1"/>
  <c r="B15" i="12"/>
  <c r="B16" i="12" a="1"/>
  <c r="B16" i="12"/>
  <c r="B17" i="12" a="1"/>
  <c r="B17" i="12" s="1"/>
  <c r="B18" i="12" a="1"/>
  <c r="B18" i="12" s="1"/>
  <c r="B19" i="12" a="1"/>
  <c r="B19" i="12"/>
  <c r="B20" i="12" a="1"/>
  <c r="B20" i="12" s="1"/>
  <c r="B21" i="12" a="1"/>
  <c r="B21" i="12"/>
  <c r="B22" i="12" a="1"/>
  <c r="B22" i="12" s="1"/>
  <c r="B23" i="12" a="1"/>
  <c r="B23" i="12" s="1"/>
  <c r="B5" i="12" a="1"/>
  <c r="B5" i="12" s="1"/>
  <c r="C13" i="12" a="1"/>
  <c r="C13" i="12" s="1"/>
  <c r="C14" i="12" a="1"/>
  <c r="C14" i="12" s="1"/>
  <c r="C15" i="12" a="1"/>
  <c r="C15" i="12"/>
  <c r="C16" i="12" a="1"/>
  <c r="C16" i="12" s="1"/>
  <c r="C17" i="12" a="1"/>
  <c r="C17" i="12"/>
  <c r="C18" i="12" a="1"/>
  <c r="C18" i="12"/>
  <c r="C19" i="12" a="1"/>
  <c r="C19" i="12" s="1"/>
  <c r="C20" i="12" a="1"/>
  <c r="C20" i="12"/>
  <c r="C21" i="12" a="1"/>
  <c r="C21" i="12" s="1"/>
  <c r="C22" i="12" a="1"/>
  <c r="C22" i="12" s="1"/>
  <c r="C10" i="1" a="1"/>
  <c r="C10" i="1" s="1"/>
  <c r="C15" i="1" l="1"/>
  <c r="C23" i="12" a="1"/>
  <c r="C23" i="12"/>
  <c r="C24" i="12" a="1"/>
  <c r="C24" i="12"/>
  <c r="C25" i="12" a="1"/>
  <c r="C25" i="12" s="1"/>
  <c r="C26" i="12" a="1"/>
  <c r="C26" i="12"/>
  <c r="C27" i="12" a="1"/>
  <c r="C27" i="12" s="1"/>
  <c r="C28" i="12" a="1"/>
  <c r="C28" i="12"/>
  <c r="C29" i="12" a="1"/>
  <c r="C29" i="12"/>
  <c r="C30" i="12" a="1"/>
  <c r="C30" i="12"/>
  <c r="C31" i="12" a="1"/>
  <c r="C31" i="12" s="1"/>
  <c r="C32" i="12" a="1"/>
  <c r="C32" i="12"/>
  <c r="C33" i="12" a="1"/>
  <c r="C33" i="12" s="1"/>
  <c r="C34" i="12" a="1"/>
  <c r="C34" i="12"/>
  <c r="C35" i="12" a="1"/>
  <c r="C35" i="12"/>
  <c r="C36" i="12" a="1"/>
  <c r="C36" i="12"/>
  <c r="C37" i="12" a="1"/>
  <c r="C37" i="12" s="1"/>
  <c r="C38" i="12" a="1"/>
  <c r="C38" i="12"/>
  <c r="C39" i="12" a="1"/>
  <c r="C39" i="12" s="1"/>
  <c r="C40" i="12" a="1"/>
  <c r="C40" i="12"/>
  <c r="C41" i="12" a="1"/>
  <c r="C41" i="12"/>
  <c r="C42" i="12" a="1"/>
  <c r="C42" i="12"/>
  <c r="C43" i="12" a="1"/>
  <c r="C43" i="12" s="1"/>
  <c r="C44" i="12" a="1"/>
  <c r="C44" i="12"/>
  <c r="C45" i="12" a="1"/>
  <c r="C45" i="12" s="1"/>
  <c r="C46" i="12" a="1"/>
  <c r="C46" i="12"/>
  <c r="C47" i="12" a="1"/>
  <c r="C47" i="12"/>
  <c r="C48" i="12" a="1"/>
  <c r="C48" i="12"/>
  <c r="C49" i="12" a="1"/>
  <c r="C49" i="12" s="1"/>
  <c r="C50" i="12" a="1"/>
  <c r="C50" i="12"/>
  <c r="C51" i="12" a="1"/>
  <c r="C51" i="12" s="1"/>
  <c r="C52" i="12" a="1"/>
  <c r="C52" i="12"/>
  <c r="C53" i="12" a="1"/>
  <c r="C53" i="12"/>
  <c r="C54" i="12" a="1"/>
  <c r="C54" i="12"/>
  <c r="C55" i="12" a="1"/>
  <c r="C55" i="12" s="1"/>
  <c r="C56" i="12" a="1"/>
  <c r="C56" i="12"/>
  <c r="C57" i="12" a="1"/>
  <c r="C57" i="12" s="1"/>
  <c r="C58" i="12" a="1"/>
  <c r="C58" i="12"/>
  <c r="C59" i="12" a="1"/>
  <c r="C59" i="12"/>
  <c r="C60" i="12" a="1"/>
  <c r="C60" i="12"/>
  <c r="C61" i="12" a="1"/>
  <c r="C61" i="12" s="1"/>
  <c r="C62" i="12" a="1"/>
  <c r="C62" i="12"/>
  <c r="C63" i="12" a="1"/>
  <c r="C63" i="12" s="1"/>
  <c r="C64" i="12" a="1"/>
  <c r="C64" i="12"/>
  <c r="C65" i="12" a="1"/>
  <c r="C65" i="12"/>
  <c r="C66" i="12" a="1"/>
  <c r="C66" i="12"/>
  <c r="C67" i="12" a="1"/>
  <c r="C67" i="12" s="1"/>
  <c r="C68" i="12" a="1"/>
  <c r="C68" i="12"/>
  <c r="C69" i="12" a="1"/>
  <c r="C69" i="12" s="1"/>
  <c r="C70" i="12" a="1"/>
  <c r="C70" i="12"/>
  <c r="C71" i="12" a="1"/>
  <c r="C71" i="12"/>
  <c r="C72" i="12" a="1"/>
  <c r="C72" i="12"/>
  <c r="C73" i="12" a="1"/>
  <c r="C73" i="12" s="1"/>
  <c r="C74" i="12" a="1"/>
  <c r="C74" i="12"/>
  <c r="C75" i="12" a="1"/>
  <c r="C75" i="12" s="1"/>
  <c r="C76" i="12" a="1"/>
  <c r="C76" i="12"/>
  <c r="C77" i="12" a="1"/>
  <c r="C77" i="12"/>
  <c r="C78" i="12" a="1"/>
  <c r="C78" i="12"/>
  <c r="C79" i="12" a="1"/>
  <c r="C79" i="12" s="1"/>
  <c r="C80" i="12" a="1"/>
  <c r="C80" i="12"/>
  <c r="C81" i="12" a="1"/>
  <c r="C81" i="12" s="1"/>
  <c r="C82" i="12" a="1"/>
  <c r="C82" i="12"/>
  <c r="C83" i="12" a="1"/>
  <c r="C83" i="12"/>
  <c r="C84" i="12" a="1"/>
  <c r="C84" i="12"/>
  <c r="C85" i="12" a="1"/>
  <c r="C85" i="12" s="1"/>
  <c r="C86" i="12" a="1"/>
  <c r="C86" i="12"/>
  <c r="C87" i="12" a="1"/>
  <c r="C87" i="12" s="1"/>
  <c r="C88" i="12" a="1"/>
  <c r="C88" i="12"/>
  <c r="C89" i="12" a="1"/>
  <c r="C89" i="12"/>
  <c r="C90" i="12" a="1"/>
  <c r="C90" i="12"/>
  <c r="C91" i="12" a="1"/>
  <c r="C91" i="12" s="1"/>
  <c r="C92" i="12" a="1"/>
  <c r="C92" i="12"/>
  <c r="C93" i="12" a="1"/>
  <c r="C93" i="12" s="1"/>
  <c r="C94" i="12" a="1"/>
  <c r="C94" i="12"/>
  <c r="C95" i="12" a="1"/>
  <c r="C95" i="12"/>
  <c r="C96" i="12" a="1"/>
  <c r="C96" i="12"/>
  <c r="C97" i="12" a="1"/>
  <c r="C97" i="12" s="1"/>
  <c r="C98" i="12" a="1"/>
  <c r="C98" i="12"/>
  <c r="C99" i="12" a="1"/>
  <c r="C99" i="12" s="1"/>
  <c r="C100" i="12" a="1"/>
  <c r="C100" i="12"/>
  <c r="C101" i="12" a="1"/>
  <c r="C101" i="12"/>
  <c r="C102" i="12" a="1"/>
  <c r="C102" i="12"/>
  <c r="C103" i="12" a="1"/>
  <c r="C103" i="12" s="1"/>
  <c r="C104" i="12" a="1"/>
  <c r="C104" i="12"/>
  <c r="C105" i="12" a="1"/>
  <c r="C105" i="12" s="1"/>
  <c r="C106" i="12" a="1"/>
  <c r="C106" i="12"/>
  <c r="C107" i="12" a="1"/>
  <c r="C107" i="12"/>
  <c r="C108" i="12" a="1"/>
  <c r="C108" i="12"/>
  <c r="C109" i="12" a="1"/>
  <c r="C109" i="12" s="1"/>
  <c r="C110" i="12" a="1"/>
  <c r="C110" i="12"/>
  <c r="C111" i="12" a="1"/>
  <c r="C111" i="12" s="1"/>
  <c r="C112" i="12" a="1"/>
  <c r="C112" i="12"/>
  <c r="C113" i="12" a="1"/>
  <c r="C113" i="12"/>
  <c r="C114" i="12" a="1"/>
  <c r="C114" i="12"/>
  <c r="C115" i="12" a="1"/>
  <c r="C115" i="12" s="1"/>
  <c r="C116" i="12" a="1"/>
  <c r="C116" i="12"/>
  <c r="C117" i="12" a="1"/>
  <c r="C117" i="12" s="1"/>
  <c r="C118" i="12" a="1"/>
  <c r="C118" i="12"/>
  <c r="C119" i="12" a="1"/>
  <c r="C119" i="12"/>
  <c r="C120" i="12" a="1"/>
  <c r="C120" i="12"/>
  <c r="C121" i="12" a="1"/>
  <c r="C121" i="12" s="1"/>
  <c r="C122" i="12" a="1"/>
  <c r="C122" i="12"/>
  <c r="C123" i="12" a="1"/>
  <c r="C123" i="12" s="1"/>
  <c r="C124" i="12" a="1"/>
  <c r="C124" i="12"/>
  <c r="C125" i="12" a="1"/>
  <c r="C125" i="12"/>
  <c r="C126" i="12" a="1"/>
  <c r="C126" i="12"/>
  <c r="C127" i="12" a="1"/>
  <c r="C127" i="12" s="1"/>
  <c r="C128" i="12" a="1"/>
  <c r="C128" i="12"/>
  <c r="C129" i="12" a="1"/>
  <c r="C129" i="12" s="1"/>
  <c r="C130" i="12" a="1"/>
  <c r="C130" i="12"/>
  <c r="C131" i="12" a="1"/>
  <c r="C131" i="12"/>
  <c r="C132" i="12" a="1"/>
  <c r="C132" i="12"/>
  <c r="C133" i="12" a="1"/>
  <c r="C133" i="12" s="1"/>
  <c r="C134" i="12" a="1"/>
  <c r="C134" i="12"/>
  <c r="C135" i="12" a="1"/>
  <c r="C135" i="12" s="1"/>
  <c r="C136" i="12" a="1"/>
  <c r="C136" i="12"/>
  <c r="C137" i="12" a="1"/>
  <c r="C137" i="12"/>
  <c r="C138" i="12" a="1"/>
  <c r="C138" i="12"/>
  <c r="C139" i="12" a="1"/>
  <c r="C139" i="12" s="1"/>
  <c r="C140" i="12" a="1"/>
  <c r="C140" i="12"/>
  <c r="C141" i="12" a="1"/>
  <c r="C141" i="12" s="1"/>
  <c r="C142" i="12" a="1"/>
  <c r="C142" i="12"/>
  <c r="C143" i="12" a="1"/>
  <c r="C143" i="12"/>
  <c r="C144" i="12" a="1"/>
  <c r="C144" i="12"/>
  <c r="C145" i="12" a="1"/>
  <c r="C145" i="12" s="1"/>
  <c r="C146" i="12" a="1"/>
  <c r="C146" i="12"/>
  <c r="C147" i="12" a="1"/>
  <c r="C147" i="12" s="1"/>
  <c r="C148" i="12" a="1"/>
  <c r="C148" i="12"/>
  <c r="C149" i="12" a="1"/>
  <c r="C149" i="12"/>
  <c r="C150" i="12" a="1"/>
  <c r="C150" i="12"/>
  <c r="C151" i="12" a="1"/>
  <c r="C151" i="12" s="1"/>
  <c r="C152" i="12" a="1"/>
  <c r="C152" i="12"/>
  <c r="C153" i="12" a="1"/>
  <c r="C153" i="12" s="1"/>
  <c r="C154" i="12" a="1"/>
  <c r="C154" i="12"/>
  <c r="C155" i="12" a="1"/>
  <c r="C155" i="12"/>
  <c r="C156" i="12" a="1"/>
  <c r="C156" i="12"/>
  <c r="C157" i="12" a="1"/>
  <c r="C157" i="12" s="1"/>
  <c r="C158" i="12" a="1"/>
  <c r="C158" i="12"/>
  <c r="C159" i="12" a="1"/>
  <c r="C159" i="12" s="1"/>
  <c r="C160" i="12" a="1"/>
  <c r="C160" i="12"/>
  <c r="C161" i="12" a="1"/>
  <c r="C161" i="12"/>
  <c r="C162" i="12" a="1"/>
  <c r="C162" i="12"/>
  <c r="C163" i="12" a="1"/>
  <c r="C163" i="12" s="1"/>
  <c r="C164" i="12" a="1"/>
  <c r="C164" i="12"/>
  <c r="C165" i="12" a="1"/>
  <c r="C165" i="12" s="1"/>
  <c r="C166" i="12" a="1"/>
  <c r="C166" i="12"/>
  <c r="C167" i="12" a="1"/>
  <c r="C167" i="12"/>
  <c r="C168" i="12" a="1"/>
  <c r="C168" i="12"/>
  <c r="C169" i="12" a="1"/>
  <c r="C169" i="12" s="1"/>
  <c r="C170" i="12" a="1"/>
  <c r="C170" i="12"/>
  <c r="C171" i="12" a="1"/>
  <c r="C171" i="12" s="1"/>
  <c r="C172" i="12" a="1"/>
  <c r="C172" i="12"/>
  <c r="C173" i="12" a="1"/>
  <c r="C173" i="12"/>
  <c r="C174" i="12" a="1"/>
  <c r="C174" i="12"/>
  <c r="C175" i="12" a="1"/>
  <c r="C175" i="12" s="1"/>
  <c r="C176" i="12" a="1"/>
  <c r="C176" i="12"/>
  <c r="C177" i="12" a="1"/>
  <c r="C177" i="12" s="1"/>
  <c r="C178" i="12" a="1"/>
  <c r="C178" i="12"/>
  <c r="C179" i="12" a="1"/>
  <c r="C179" i="12"/>
  <c r="C180" i="12" a="1"/>
  <c r="C180" i="12"/>
  <c r="C181" i="12" a="1"/>
  <c r="C181" i="12" s="1"/>
  <c r="C182" i="12" a="1"/>
  <c r="C182" i="12"/>
  <c r="C183" i="12" a="1"/>
  <c r="C183" i="12" s="1"/>
  <c r="C184" i="12" a="1"/>
  <c r="C184" i="12"/>
  <c r="C185" i="12" a="1"/>
  <c r="C185" i="12"/>
  <c r="C186" i="12" a="1"/>
  <c r="C186" i="12"/>
  <c r="C187" i="12" a="1"/>
  <c r="C187" i="12" s="1"/>
  <c r="C188" i="12" a="1"/>
  <c r="C188" i="12"/>
  <c r="C189" i="12" a="1"/>
  <c r="C189" i="12" s="1"/>
  <c r="C190" i="12" a="1"/>
  <c r="C190" i="12"/>
  <c r="C191" i="12" a="1"/>
  <c r="C191" i="12" s="1"/>
  <c r="C192" i="12" a="1"/>
  <c r="C192" i="12"/>
  <c r="C193" i="12" a="1"/>
  <c r="C193" i="12" s="1"/>
  <c r="C194" i="12" a="1"/>
  <c r="C194" i="12"/>
  <c r="C195" i="12" a="1"/>
  <c r="C195" i="12" s="1"/>
  <c r="C196" i="12" a="1"/>
  <c r="C196" i="12"/>
  <c r="C197" i="12" a="1"/>
  <c r="C197" i="12"/>
  <c r="C198" i="12" a="1"/>
  <c r="C198" i="12"/>
  <c r="C199" i="12" a="1"/>
  <c r="C199" i="12" s="1"/>
  <c r="C200" i="12" a="1"/>
  <c r="C200" i="12"/>
  <c r="C201" i="12" a="1"/>
  <c r="C201" i="12" s="1"/>
  <c r="C202" i="12" a="1"/>
  <c r="C202" i="12"/>
  <c r="C203" i="12" a="1"/>
  <c r="C203" i="12"/>
  <c r="C204" i="12" a="1"/>
  <c r="C204" i="12"/>
  <c r="C205" i="12" a="1"/>
  <c r="C205" i="12" s="1"/>
  <c r="C206" i="12" a="1"/>
  <c r="C206" i="12"/>
  <c r="C207" i="12" a="1"/>
  <c r="C207" i="12" s="1"/>
  <c r="C208" i="12" a="1"/>
  <c r="C208" i="12"/>
  <c r="C209" i="12" a="1"/>
  <c r="C209" i="12"/>
  <c r="C210" i="12" a="1"/>
  <c r="C210" i="12"/>
  <c r="C211" i="12" a="1"/>
  <c r="C211" i="12" s="1"/>
  <c r="C212" i="12" a="1"/>
  <c r="C212" i="12"/>
  <c r="C213" i="12" a="1"/>
  <c r="C213" i="12" s="1"/>
  <c r="C214" i="12" a="1"/>
  <c r="C214" i="12"/>
  <c r="C215" i="12" a="1"/>
  <c r="C215" i="12"/>
  <c r="C216" i="12" a="1"/>
  <c r="C216" i="12"/>
  <c r="C217" i="12" a="1"/>
  <c r="C217" i="12" s="1"/>
  <c r="C218" i="12" a="1"/>
  <c r="C218" i="12"/>
  <c r="C219" i="12" a="1"/>
  <c r="C219" i="12" s="1"/>
  <c r="C220" i="12" a="1"/>
  <c r="C220" i="12"/>
  <c r="C221" i="12" a="1"/>
  <c r="C221" i="12"/>
  <c r="C222" i="12" a="1"/>
  <c r="C222" i="12"/>
  <c r="C223" i="12" a="1"/>
  <c r="C223" i="12" s="1"/>
  <c r="C224" i="12" a="1"/>
  <c r="C224" i="12"/>
  <c r="B24" i="12" a="1"/>
  <c r="B24" i="12" s="1"/>
  <c r="B25" i="12" a="1"/>
  <c r="B25" i="12" s="1"/>
  <c r="B26" i="12" a="1"/>
  <c r="B26" i="12"/>
  <c r="B27" i="12" a="1"/>
  <c r="B27" i="12" s="1"/>
  <c r="B28" i="12" a="1"/>
  <c r="B28" i="12"/>
  <c r="B29" i="12" a="1"/>
  <c r="B29" i="12"/>
  <c r="B30" i="12" a="1"/>
  <c r="B30" i="12" s="1"/>
  <c r="B31" i="12" a="1"/>
  <c r="B31" i="12" s="1"/>
  <c r="B32" i="12" a="1"/>
  <c r="B32" i="12"/>
  <c r="B33" i="12" a="1"/>
  <c r="B33" i="12" s="1"/>
  <c r="B34" i="12" a="1"/>
  <c r="B34" i="12"/>
  <c r="B35" i="12" a="1"/>
  <c r="B35" i="12"/>
  <c r="B36" i="12" a="1"/>
  <c r="B36" i="12" s="1"/>
  <c r="B37" i="12" a="1"/>
  <c r="B37" i="12" s="1"/>
  <c r="B38" i="12" a="1"/>
  <c r="B38" i="12"/>
  <c r="B39" i="12" a="1"/>
  <c r="B39" i="12" s="1"/>
  <c r="B40" i="12" a="1"/>
  <c r="B40" i="12"/>
  <c r="B41" i="12" a="1"/>
  <c r="B41" i="12"/>
  <c r="B42" i="12" a="1"/>
  <c r="B42" i="12" s="1"/>
  <c r="B43" i="12" a="1"/>
  <c r="B43" i="12" s="1"/>
  <c r="B44" i="12" a="1"/>
  <c r="B44" i="12"/>
  <c r="B45" i="12" a="1"/>
  <c r="B45" i="12" s="1"/>
  <c r="B46" i="12" a="1"/>
  <c r="B46" i="12"/>
  <c r="B47" i="12" a="1"/>
  <c r="B47" i="12"/>
  <c r="B48" i="12" a="1"/>
  <c r="B48" i="12" s="1"/>
  <c r="B49" i="12" a="1"/>
  <c r="B49" i="12" s="1"/>
  <c r="B50" i="12" a="1"/>
  <c r="B50" i="12"/>
  <c r="B51" i="12" a="1"/>
  <c r="B51" i="12" s="1"/>
  <c r="B52" i="12" a="1"/>
  <c r="B52" i="12"/>
  <c r="B53" i="12" a="1"/>
  <c r="B53" i="12"/>
  <c r="B54" i="12" a="1"/>
  <c r="B54" i="12" s="1"/>
  <c r="B55" i="12" a="1"/>
  <c r="B55" i="12" s="1"/>
  <c r="B56" i="12" a="1"/>
  <c r="B56" i="12"/>
  <c r="B57" i="12" a="1"/>
  <c r="B57" i="12" s="1"/>
  <c r="B58" i="12" a="1"/>
  <c r="B58" i="12"/>
  <c r="B59" i="12" a="1"/>
  <c r="B59" i="12"/>
  <c r="B60" i="12" a="1"/>
  <c r="B60" i="12" s="1"/>
  <c r="B61" i="12" a="1"/>
  <c r="B61" i="12" s="1"/>
  <c r="B62" i="12" a="1"/>
  <c r="B62" i="12"/>
  <c r="B63" i="12" a="1"/>
  <c r="B63" i="12" s="1"/>
  <c r="B64" i="12" a="1"/>
  <c r="B64" i="12"/>
  <c r="B65" i="12" a="1"/>
  <c r="B65" i="12"/>
  <c r="B66" i="12" a="1"/>
  <c r="B66" i="12" s="1"/>
  <c r="B67" i="12" a="1"/>
  <c r="B67" i="12" s="1"/>
  <c r="B68" i="12" a="1"/>
  <c r="B68" i="12"/>
  <c r="B69" i="12" a="1"/>
  <c r="B69" i="12" s="1"/>
  <c r="B70" i="12" a="1"/>
  <c r="B70" i="12"/>
  <c r="B71" i="12" a="1"/>
  <c r="B71" i="12"/>
  <c r="B72" i="12" a="1"/>
  <c r="B72" i="12" s="1"/>
  <c r="B73" i="12" a="1"/>
  <c r="B73" i="12" s="1"/>
  <c r="B74" i="12" a="1"/>
  <c r="B74" i="12"/>
  <c r="B75" i="12" a="1"/>
  <c r="B75" i="12" s="1"/>
  <c r="B76" i="12" a="1"/>
  <c r="B76" i="12"/>
  <c r="B77" i="12" a="1"/>
  <c r="B77" i="12"/>
  <c r="B78" i="12" a="1"/>
  <c r="B78" i="12" s="1"/>
  <c r="B79" i="12" a="1"/>
  <c r="B79" i="12" s="1"/>
  <c r="B80" i="12" a="1"/>
  <c r="B80" i="12"/>
  <c r="B81" i="12" a="1"/>
  <c r="B81" i="12" s="1"/>
  <c r="B82" i="12" a="1"/>
  <c r="B82" i="12"/>
  <c r="B83" i="12" a="1"/>
  <c r="B83" i="12"/>
  <c r="B84" i="12" a="1"/>
  <c r="B84" i="12" s="1"/>
  <c r="B85" i="12" a="1"/>
  <c r="B85" i="12" s="1"/>
  <c r="B86" i="12" a="1"/>
  <c r="B86" i="12"/>
  <c r="B87" i="12" a="1"/>
  <c r="B87" i="12" s="1"/>
  <c r="B88" i="12" a="1"/>
  <c r="B88" i="12"/>
  <c r="B89" i="12" a="1"/>
  <c r="B89" i="12"/>
  <c r="B90" i="12" a="1"/>
  <c r="B90" i="12" s="1"/>
  <c r="B91" i="12" a="1"/>
  <c r="B91" i="12" s="1"/>
  <c r="B92" i="12" a="1"/>
  <c r="B92" i="12"/>
  <c r="B93" i="12" a="1"/>
  <c r="B93" i="12" s="1"/>
  <c r="B94" i="12" a="1"/>
  <c r="B94" i="12"/>
  <c r="B95" i="12" a="1"/>
  <c r="B95" i="12"/>
  <c r="B96" i="12" a="1"/>
  <c r="B96" i="12" s="1"/>
  <c r="B97" i="12" a="1"/>
  <c r="B97" i="12" s="1"/>
  <c r="B98" i="12" a="1"/>
  <c r="B98" i="12"/>
  <c r="B99" i="12" a="1"/>
  <c r="B99" i="12" s="1"/>
  <c r="B100" i="12" a="1"/>
  <c r="B100" i="12"/>
  <c r="B101" i="12" a="1"/>
  <c r="B101" i="12"/>
  <c r="B102" i="12" a="1"/>
  <c r="B102" i="12" s="1"/>
  <c r="B103" i="12" a="1"/>
  <c r="B103" i="12" s="1"/>
  <c r="B104" i="12" a="1"/>
  <c r="B104" i="12"/>
  <c r="B105" i="12" a="1"/>
  <c r="B105" i="12" s="1"/>
  <c r="B106" i="12" a="1"/>
  <c r="B106" i="12"/>
  <c r="B107" i="12" a="1"/>
  <c r="B107" i="12"/>
  <c r="B108" i="12" a="1"/>
  <c r="B108" i="12" s="1"/>
  <c r="B109" i="12" a="1"/>
  <c r="B109" i="12" s="1"/>
  <c r="B110" i="12" a="1"/>
  <c r="B110" i="12"/>
  <c r="B111" i="12" a="1"/>
  <c r="B111" i="12" s="1"/>
  <c r="B112" i="12" a="1"/>
  <c r="B112" i="12"/>
  <c r="B113" i="12" a="1"/>
  <c r="B113" i="12"/>
  <c r="B114" i="12" a="1"/>
  <c r="B114" i="12" s="1"/>
  <c r="B115" i="12" a="1"/>
  <c r="B115" i="12" s="1"/>
  <c r="B116" i="12" a="1"/>
  <c r="B116" i="12"/>
  <c r="B117" i="12" a="1"/>
  <c r="B117" i="12" s="1"/>
  <c r="B118" i="12" a="1"/>
  <c r="B118" i="12"/>
  <c r="B119" i="12" a="1"/>
  <c r="B119" i="12"/>
  <c r="B120" i="12" a="1"/>
  <c r="B120" i="12" s="1"/>
  <c r="B121" i="12" a="1"/>
  <c r="B121" i="12" s="1"/>
  <c r="B122" i="12" a="1"/>
  <c r="B122" i="12"/>
  <c r="B123" i="12" a="1"/>
  <c r="B123" i="12" s="1"/>
  <c r="B124" i="12" a="1"/>
  <c r="B124" i="12"/>
  <c r="B125" i="12" a="1"/>
  <c r="B125" i="12"/>
  <c r="B126" i="12" a="1"/>
  <c r="B126" i="12" s="1"/>
  <c r="B127" i="12" a="1"/>
  <c r="B127" i="12" s="1"/>
  <c r="B128" i="12" a="1"/>
  <c r="B128" i="12"/>
  <c r="B129" i="12" a="1"/>
  <c r="B129" i="12" s="1"/>
  <c r="B130" i="12" a="1"/>
  <c r="B130" i="12"/>
  <c r="B131" i="12" a="1"/>
  <c r="B131" i="12"/>
  <c r="B132" i="12" a="1"/>
  <c r="B132" i="12" s="1"/>
  <c r="B133" i="12" a="1"/>
  <c r="B133" i="12" s="1"/>
  <c r="B134" i="12" a="1"/>
  <c r="B134" i="12"/>
  <c r="B135" i="12" a="1"/>
  <c r="B135" i="12" s="1"/>
  <c r="B136" i="12" a="1"/>
  <c r="B136" i="12"/>
  <c r="B137" i="12" a="1"/>
  <c r="B137" i="12"/>
  <c r="B138" i="12" a="1"/>
  <c r="B138" i="12" s="1"/>
  <c r="B139" i="12" a="1"/>
  <c r="B139" i="12" s="1"/>
  <c r="B140" i="12" a="1"/>
  <c r="B140" i="12"/>
  <c r="B141" i="12" a="1"/>
  <c r="B141" i="12" s="1"/>
  <c r="B142" i="12" a="1"/>
  <c r="B142" i="12"/>
  <c r="B143" i="12" a="1"/>
  <c r="B143" i="12"/>
  <c r="B144" i="12" a="1"/>
  <c r="B144" i="12" s="1"/>
  <c r="B145" i="12" a="1"/>
  <c r="B145" i="12" s="1"/>
  <c r="B146" i="12" a="1"/>
  <c r="B146" i="12"/>
  <c r="B147" i="12" a="1"/>
  <c r="B147" i="12" s="1"/>
  <c r="B148" i="12" a="1"/>
  <c r="B148" i="12"/>
  <c r="B149" i="12" a="1"/>
  <c r="B149" i="12"/>
  <c r="B150" i="12" a="1"/>
  <c r="B150" i="12" s="1"/>
  <c r="B151" i="12" a="1"/>
  <c r="B151" i="12" s="1"/>
  <c r="B152" i="12" a="1"/>
  <c r="B152" i="12"/>
  <c r="B153" i="12" a="1"/>
  <c r="B153" i="12" s="1"/>
  <c r="B154" i="12" a="1"/>
  <c r="B154" i="12"/>
  <c r="B155" i="12" a="1"/>
  <c r="B155" i="12"/>
  <c r="B156" i="12" a="1"/>
  <c r="B156" i="12" s="1"/>
  <c r="B157" i="12" a="1"/>
  <c r="B157" i="12" s="1"/>
  <c r="B158" i="12" a="1"/>
  <c r="B158" i="12"/>
  <c r="B159" i="12" a="1"/>
  <c r="B159" i="12" s="1"/>
  <c r="B160" i="12" a="1"/>
  <c r="B160" i="12"/>
  <c r="B161" i="12" a="1"/>
  <c r="B161" i="12"/>
  <c r="B162" i="12" a="1"/>
  <c r="B162" i="12" s="1"/>
  <c r="B163" i="12" a="1"/>
  <c r="B163" i="12" s="1"/>
  <c r="B164" i="12" a="1"/>
  <c r="B164" i="12"/>
  <c r="B165" i="12" a="1"/>
  <c r="B165" i="12" s="1"/>
  <c r="B166" i="12" a="1"/>
  <c r="B166" i="12"/>
  <c r="B167" i="12" a="1"/>
  <c r="B167" i="12"/>
  <c r="B168" i="12" a="1"/>
  <c r="B168" i="12" s="1"/>
  <c r="B169" i="12" a="1"/>
  <c r="B169" i="12" s="1"/>
  <c r="B170" i="12" a="1"/>
  <c r="B170" i="12"/>
  <c r="B171" i="12" a="1"/>
  <c r="B171" i="12" s="1"/>
  <c r="B172" i="12" a="1"/>
  <c r="B172" i="12"/>
  <c r="B173" i="12" a="1"/>
  <c r="B173" i="12"/>
  <c r="B174" i="12" a="1"/>
  <c r="B174" i="12" s="1"/>
  <c r="B175" i="12" a="1"/>
  <c r="B175" i="12" s="1"/>
  <c r="B176" i="12" a="1"/>
  <c r="B176" i="12"/>
  <c r="B177" i="12" a="1"/>
  <c r="B177" i="12" s="1"/>
  <c r="B178" i="12" a="1"/>
  <c r="B178" i="12"/>
  <c r="B179" i="12" a="1"/>
  <c r="B179" i="12"/>
  <c r="B180" i="12" a="1"/>
  <c r="B180" i="12" s="1"/>
  <c r="B181" i="12" a="1"/>
  <c r="B181" i="12" s="1"/>
  <c r="B182" i="12" a="1"/>
  <c r="B182" i="12"/>
  <c r="B183" i="12" a="1"/>
  <c r="B183" i="12" s="1"/>
  <c r="B184" i="12" a="1"/>
  <c r="B184" i="12"/>
  <c r="B185" i="12" a="1"/>
  <c r="B185" i="12"/>
  <c r="B186" i="12" a="1"/>
  <c r="B186" i="12" s="1"/>
  <c r="B187" i="12" a="1"/>
  <c r="B187" i="12" s="1"/>
  <c r="B188" i="12" a="1"/>
  <c r="B188" i="12"/>
  <c r="B189" i="12" a="1"/>
  <c r="B189" i="12" s="1"/>
  <c r="B190" i="12" a="1"/>
  <c r="B190" i="12"/>
  <c r="B191" i="12" a="1"/>
  <c r="B191" i="12"/>
  <c r="B192" i="12" a="1"/>
  <c r="B192" i="12" s="1"/>
  <c r="B193" i="12" a="1"/>
  <c r="B193" i="12" s="1"/>
  <c r="B194" i="12" a="1"/>
  <c r="B194" i="12"/>
  <c r="B195" i="12" a="1"/>
  <c r="B195" i="12" s="1"/>
  <c r="B196" i="12" a="1"/>
  <c r="B196" i="12"/>
  <c r="B197" i="12" a="1"/>
  <c r="B197" i="12"/>
  <c r="B198" i="12" a="1"/>
  <c r="B198" i="12" s="1"/>
  <c r="B199" i="12" a="1"/>
  <c r="B199" i="12" s="1"/>
  <c r="B200" i="12" a="1"/>
  <c r="B200" i="12"/>
  <c r="B201" i="12" a="1"/>
  <c r="B201" i="12" s="1"/>
  <c r="B202" i="12" a="1"/>
  <c r="B202" i="12"/>
  <c r="B203" i="12" a="1"/>
  <c r="B203" i="12"/>
  <c r="B204" i="12" a="1"/>
  <c r="B204" i="12" s="1"/>
  <c r="B205" i="12" a="1"/>
  <c r="B205" i="12" s="1"/>
  <c r="B206" i="12" a="1"/>
  <c r="B206" i="12"/>
  <c r="B207" i="12" a="1"/>
  <c r="B207" i="12" s="1"/>
  <c r="B208" i="12" a="1"/>
  <c r="B208" i="12"/>
  <c r="B209" i="12" a="1"/>
  <c r="B209" i="12" s="1"/>
  <c r="B210" i="12" a="1"/>
  <c r="B210" i="12" s="1"/>
  <c r="B211" i="12" a="1"/>
  <c r="B211" i="12" s="1"/>
  <c r="B212" i="12" a="1"/>
  <c r="B212" i="12"/>
  <c r="B213" i="12" a="1"/>
  <c r="B213" i="12" s="1"/>
  <c r="B214" i="12" a="1"/>
  <c r="B214" i="12"/>
  <c r="B215" i="12" a="1"/>
  <c r="B215" i="12"/>
  <c r="B216" i="12" a="1"/>
  <c r="B216" i="12" s="1"/>
  <c r="B217" i="12" a="1"/>
  <c r="B217" i="12" s="1"/>
  <c r="B218" i="12" a="1"/>
  <c r="B218" i="12" s="1"/>
  <c r="B219" i="12" a="1"/>
  <c r="B219" i="12" s="1"/>
  <c r="B220" i="12" a="1"/>
  <c r="B220" i="12"/>
  <c r="B221" i="12" a="1"/>
  <c r="B221" i="12" s="1"/>
  <c r="B222" i="12" a="1"/>
  <c r="B222" i="12" s="1"/>
  <c r="B223" i="12" a="1"/>
  <c r="B223" i="12" s="1"/>
  <c r="B224" i="12" a="1"/>
  <c r="B224" i="12"/>
  <c r="V4" i="5" l="1"/>
  <c r="B16" i="13" s="1"/>
  <c r="S29" i="5" a="1"/>
  <c r="S29" i="5" s="1"/>
  <c r="J3" i="14"/>
  <c r="F5" i="12"/>
  <c r="U4" i="4"/>
  <c r="W4" i="4" s="1"/>
  <c r="C5" i="13" s="1"/>
  <c r="S4" i="4"/>
  <c r="B5" i="6" s="1"/>
  <c r="S30" i="5"/>
  <c r="S31" i="4"/>
  <c r="S30" i="4" a="1"/>
  <c r="S30" i="4" s="1"/>
  <c r="S5" i="4"/>
  <c r="B6" i="6" s="1"/>
  <c r="B8" i="6" s="1"/>
  <c r="S6" i="4"/>
  <c r="B7" i="6" s="1"/>
  <c r="S7" i="4"/>
  <c r="B9" i="6" s="1"/>
  <c r="S8" i="4"/>
  <c r="B10" i="6" s="1"/>
  <c r="S9" i="4"/>
  <c r="B11" i="6" s="1"/>
  <c r="S10" i="4"/>
  <c r="B12" i="6" s="1"/>
  <c r="S12" i="4"/>
  <c r="B13" i="6" s="1"/>
  <c r="V5" i="5"/>
  <c r="B17" i="13" s="1"/>
  <c r="V6" i="5"/>
  <c r="B18" i="13" s="1"/>
  <c r="V7" i="5"/>
  <c r="B20" i="13" s="1"/>
  <c r="V8" i="5"/>
  <c r="B21" i="13" s="1"/>
  <c r="V9" i="5"/>
  <c r="B22" i="13" s="1"/>
  <c r="V10" i="5"/>
  <c r="B23" i="13" s="1"/>
  <c r="W4" i="5"/>
  <c r="C16" i="13" s="1"/>
  <c r="W6" i="5"/>
  <c r="C17" i="13" s="1"/>
  <c r="W7" i="5"/>
  <c r="C18" i="13" s="1"/>
  <c r="W8" i="5"/>
  <c r="C20" i="13" s="1"/>
  <c r="W9" i="5"/>
  <c r="C21" i="13" s="1"/>
  <c r="W10" i="5"/>
  <c r="C22" i="13" s="1"/>
  <c r="W11" i="5"/>
  <c r="C23" i="13" s="1"/>
  <c r="S4" i="5"/>
  <c r="B16" i="6" s="1"/>
  <c r="S5" i="5"/>
  <c r="B17" i="6" s="1"/>
  <c r="S6" i="5"/>
  <c r="B18" i="6" s="1"/>
  <c r="S7" i="5"/>
  <c r="B20" i="6" s="1"/>
  <c r="S8" i="5"/>
  <c r="B21" i="6" s="1"/>
  <c r="S9" i="5"/>
  <c r="B22" i="6" s="1"/>
  <c r="S10" i="5"/>
  <c r="B23" i="6" s="1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11" i="4"/>
  <c r="B51" i="6" s="1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G8" i="12"/>
  <c r="H8" i="12" s="1"/>
  <c r="G9" i="12"/>
  <c r="G10" i="12"/>
  <c r="B42" i="6"/>
  <c r="B43" i="6"/>
  <c r="B50" i="6" s="1"/>
  <c r="J3" i="10"/>
  <c r="C9" i="1"/>
  <c r="E122" i="8"/>
  <c r="F6" i="12"/>
  <c r="C8" i="1"/>
  <c r="B43" i="13"/>
  <c r="I225" i="10"/>
  <c r="J13" i="10"/>
  <c r="J35" i="10"/>
  <c r="J36" i="10"/>
  <c r="J37" i="10"/>
  <c r="J49" i="10"/>
  <c r="J57" i="10"/>
  <c r="J59" i="10"/>
  <c r="J60" i="10"/>
  <c r="J61" i="10"/>
  <c r="J71" i="10"/>
  <c r="J72" i="10"/>
  <c r="J83" i="10"/>
  <c r="J93" i="10"/>
  <c r="J95" i="10"/>
  <c r="J96" i="10"/>
  <c r="J97" i="10"/>
  <c r="J119" i="10"/>
  <c r="J120" i="10"/>
  <c r="J121" i="10"/>
  <c r="J132" i="10"/>
  <c r="J133" i="10"/>
  <c r="J143" i="10"/>
  <c r="J144" i="10"/>
  <c r="J155" i="10"/>
  <c r="J156" i="10"/>
  <c r="J157" i="10"/>
  <c r="J159" i="10"/>
  <c r="J179" i="10"/>
  <c r="J180" i="10"/>
  <c r="J181" i="10"/>
  <c r="J183" i="10"/>
  <c r="J193" i="10"/>
  <c r="J200" i="10"/>
  <c r="J203" i="10"/>
  <c r="J204" i="10"/>
  <c r="J205" i="10"/>
  <c r="J215" i="10"/>
  <c r="J216" i="10"/>
  <c r="J219" i="10"/>
  <c r="J225" i="10"/>
  <c r="G35" i="10"/>
  <c r="G36" i="10"/>
  <c r="G39" i="10"/>
  <c r="G46" i="10"/>
  <c r="G47" i="10"/>
  <c r="G48" i="10"/>
  <c r="G49" i="10"/>
  <c r="G55" i="10"/>
  <c r="G57" i="10"/>
  <c r="G65" i="10"/>
  <c r="G67" i="10"/>
  <c r="G73" i="10"/>
  <c r="G82" i="10"/>
  <c r="M82" i="10" s="1"/>
  <c r="N82" i="10" s="1"/>
  <c r="G84" i="10"/>
  <c r="M84" i="10" s="1"/>
  <c r="N84" i="10" s="1"/>
  <c r="G85" i="10"/>
  <c r="G87" i="10"/>
  <c r="G96" i="10"/>
  <c r="G97" i="10"/>
  <c r="G105" i="10"/>
  <c r="G112" i="10"/>
  <c r="E113" i="10"/>
  <c r="G115" i="10"/>
  <c r="G116" i="10"/>
  <c r="G130" i="10"/>
  <c r="G131" i="10"/>
  <c r="G139" i="10"/>
  <c r="E140" i="10"/>
  <c r="G144" i="10"/>
  <c r="G145" i="10"/>
  <c r="G154" i="10"/>
  <c r="M154" i="10" s="1"/>
  <c r="N154" i="10" s="1"/>
  <c r="G156" i="10"/>
  <c r="G157" i="10"/>
  <c r="G166" i="10"/>
  <c r="G177" i="10"/>
  <c r="E177" i="10"/>
  <c r="G178" i="10"/>
  <c r="G179" i="10"/>
  <c r="M179" i="10" s="1"/>
  <c r="N179" i="10" s="1"/>
  <c r="G180" i="10"/>
  <c r="M180" i="10" s="1"/>
  <c r="N180" i="10" s="1"/>
  <c r="G190" i="10"/>
  <c r="G195" i="10"/>
  <c r="E200" i="10"/>
  <c r="G202" i="10"/>
  <c r="G203" i="10"/>
  <c r="G204" i="10"/>
  <c r="G215" i="10"/>
  <c r="G216" i="10"/>
  <c r="G217" i="10"/>
  <c r="G219" i="10"/>
  <c r="G223" i="10"/>
  <c r="G225" i="10"/>
  <c r="M225" i="10" s="1"/>
  <c r="E225" i="10"/>
  <c r="E12" i="10"/>
  <c r="E13" i="10"/>
  <c r="E23" i="10"/>
  <c r="E24" i="10"/>
  <c r="E34" i="10"/>
  <c r="E35" i="10"/>
  <c r="E36" i="10"/>
  <c r="E37" i="10"/>
  <c r="E46" i="10"/>
  <c r="E47" i="10"/>
  <c r="M47" i="10" s="1"/>
  <c r="N47" i="10" s="1"/>
  <c r="E48" i="10"/>
  <c r="E49" i="10"/>
  <c r="E60" i="10"/>
  <c r="E61" i="10"/>
  <c r="E66" i="10"/>
  <c r="E69" i="10"/>
  <c r="E70" i="10"/>
  <c r="E77" i="10"/>
  <c r="E78" i="10"/>
  <c r="E82" i="10"/>
  <c r="E83" i="10"/>
  <c r="E84" i="10"/>
  <c r="E85" i="10"/>
  <c r="E95" i="10"/>
  <c r="E96" i="10"/>
  <c r="E97" i="10"/>
  <c r="E101" i="10"/>
  <c r="E108" i="10"/>
  <c r="E109" i="10"/>
  <c r="E118" i="10"/>
  <c r="E119" i="10"/>
  <c r="E126" i="10"/>
  <c r="E127" i="10"/>
  <c r="E130" i="10"/>
  <c r="E131" i="10"/>
  <c r="E132" i="10"/>
  <c r="E133" i="10"/>
  <c r="E143" i="10"/>
  <c r="E144" i="10"/>
  <c r="E145" i="10"/>
  <c r="E147" i="10"/>
  <c r="E148" i="10"/>
  <c r="E154" i="10"/>
  <c r="E155" i="10"/>
  <c r="E167" i="10"/>
  <c r="E168" i="10"/>
  <c r="E169" i="10"/>
  <c r="E181" i="10"/>
  <c r="E184" i="10"/>
  <c r="E185" i="10"/>
  <c r="E186" i="10"/>
  <c r="E190" i="10"/>
  <c r="E196" i="10"/>
  <c r="E202" i="10"/>
  <c r="E203" i="10"/>
  <c r="E207" i="10"/>
  <c r="E208" i="10"/>
  <c r="E215" i="10"/>
  <c r="E216" i="10"/>
  <c r="E222" i="10"/>
  <c r="R1" i="2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E23" i="14"/>
  <c r="G28" i="14"/>
  <c r="E35" i="14"/>
  <c r="E46" i="14"/>
  <c r="E47" i="14"/>
  <c r="E59" i="14"/>
  <c r="E70" i="14"/>
  <c r="E71" i="14"/>
  <c r="E83" i="14"/>
  <c r="E89" i="14"/>
  <c r="E131" i="14"/>
  <c r="G131" i="14"/>
  <c r="E143" i="14"/>
  <c r="G143" i="14"/>
  <c r="E144" i="14"/>
  <c r="E173" i="14"/>
  <c r="E179" i="14"/>
  <c r="M179" i="14" s="1"/>
  <c r="N179" i="14" s="1"/>
  <c r="E191" i="14"/>
  <c r="E196" i="14"/>
  <c r="M196" i="14" s="1"/>
  <c r="N196" i="14" s="1"/>
  <c r="G203" i="14"/>
  <c r="E215" i="14"/>
  <c r="G215" i="14"/>
  <c r="E221" i="14"/>
  <c r="G23" i="14"/>
  <c r="G37" i="14"/>
  <c r="G65" i="14"/>
  <c r="G67" i="14"/>
  <c r="G83" i="14"/>
  <c r="M83" i="14" s="1"/>
  <c r="N83" i="14" s="1"/>
  <c r="G94" i="14"/>
  <c r="M94" i="14" s="1"/>
  <c r="N94" i="14" s="1"/>
  <c r="G95" i="14"/>
  <c r="G96" i="14"/>
  <c r="G107" i="14"/>
  <c r="G119" i="14"/>
  <c r="E135" i="14"/>
  <c r="E157" i="14"/>
  <c r="G167" i="14"/>
  <c r="G173" i="14"/>
  <c r="G177" i="14"/>
  <c r="G179" i="14"/>
  <c r="G191" i="14"/>
  <c r="G201" i="14"/>
  <c r="M201" i="14" s="1"/>
  <c r="N201" i="14" s="1"/>
  <c r="E219" i="14"/>
  <c r="G221" i="14"/>
  <c r="G66" i="14"/>
  <c r="G54" i="14"/>
  <c r="E195" i="14"/>
  <c r="G220" i="14"/>
  <c r="E181" i="14"/>
  <c r="E145" i="14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5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X4" i="5"/>
  <c r="X24" i="4"/>
  <c r="V25" i="4"/>
  <c r="U5" i="4"/>
  <c r="W5" i="4" s="1"/>
  <c r="C6" i="13" s="1"/>
  <c r="U6" i="4"/>
  <c r="W6" i="4" s="1"/>
  <c r="C7" i="13" s="1"/>
  <c r="U7" i="4"/>
  <c r="W7" i="4" s="1"/>
  <c r="C8" i="13" s="1"/>
  <c r="U8" i="4"/>
  <c r="W8" i="4" s="1"/>
  <c r="C9" i="13" s="1"/>
  <c r="U9" i="4"/>
  <c r="W9" i="4" s="1"/>
  <c r="C10" i="13" s="1"/>
  <c r="U10" i="4"/>
  <c r="W10" i="4" s="1"/>
  <c r="C11" i="13" s="1"/>
  <c r="U11" i="4"/>
  <c r="W11" i="4" s="1"/>
  <c r="C12" i="13" s="1"/>
  <c r="U12" i="4"/>
  <c r="V12" i="4" s="1"/>
  <c r="B13" i="13" s="1"/>
  <c r="U13" i="4"/>
  <c r="V13" i="4" s="1"/>
  <c r="U14" i="4"/>
  <c r="V14" i="4" s="1"/>
  <c r="U15" i="4"/>
  <c r="X15" i="4" s="1"/>
  <c r="U16" i="4"/>
  <c r="V16" i="4" s="1"/>
  <c r="U17" i="4"/>
  <c r="W17" i="4" s="1"/>
  <c r="U18" i="4"/>
  <c r="W18" i="4" s="1"/>
  <c r="U19" i="4"/>
  <c r="V19" i="4" s="1"/>
  <c r="U20" i="4"/>
  <c r="V20" i="4" s="1"/>
  <c r="U21" i="4"/>
  <c r="W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C12" i="10"/>
  <c r="J12" i="10" s="1"/>
  <c r="C13" i="10"/>
  <c r="G13" i="10" s="1"/>
  <c r="C14" i="10"/>
  <c r="C15" i="10"/>
  <c r="J15" i="10" s="1"/>
  <c r="C16" i="10"/>
  <c r="D16" i="10" s="1"/>
  <c r="C17" i="10"/>
  <c r="E17" i="10" s="1"/>
  <c r="C18" i="10"/>
  <c r="D18" i="10" s="1"/>
  <c r="C19" i="10"/>
  <c r="D19" i="10" s="1"/>
  <c r="C20" i="10"/>
  <c r="J20" i="10" s="1"/>
  <c r="C21" i="10"/>
  <c r="G21" i="10" s="1"/>
  <c r="C22" i="10"/>
  <c r="E22" i="10" s="1"/>
  <c r="C23" i="10"/>
  <c r="G23" i="10" s="1"/>
  <c r="C24" i="10"/>
  <c r="G24" i="10" s="1"/>
  <c r="C25" i="10"/>
  <c r="G25" i="10" s="1"/>
  <c r="C26" i="10"/>
  <c r="C27" i="10"/>
  <c r="J27" i="10" s="1"/>
  <c r="C28" i="10"/>
  <c r="C29" i="10"/>
  <c r="C30" i="10"/>
  <c r="C31" i="10"/>
  <c r="C32" i="10"/>
  <c r="J32" i="10" s="1"/>
  <c r="C33" i="10"/>
  <c r="C34" i="10"/>
  <c r="C35" i="10"/>
  <c r="C36" i="10"/>
  <c r="C37" i="10"/>
  <c r="G37" i="10" s="1"/>
  <c r="C38" i="10"/>
  <c r="C39" i="10"/>
  <c r="E39" i="10" s="1"/>
  <c r="C40" i="10"/>
  <c r="C41" i="10"/>
  <c r="C42" i="10"/>
  <c r="C43" i="10"/>
  <c r="C44" i="10"/>
  <c r="C45" i="10"/>
  <c r="C46" i="10"/>
  <c r="J46" i="10" s="1"/>
  <c r="C47" i="10"/>
  <c r="J47" i="10" s="1"/>
  <c r="C48" i="10"/>
  <c r="J48" i="10" s="1"/>
  <c r="C49" i="10"/>
  <c r="C50" i="10"/>
  <c r="C51" i="10"/>
  <c r="C52" i="10"/>
  <c r="C53" i="10"/>
  <c r="C54" i="10"/>
  <c r="G54" i="10" s="1"/>
  <c r="C55" i="10"/>
  <c r="J55" i="10" s="1"/>
  <c r="C56" i="10"/>
  <c r="G56" i="10" s="1"/>
  <c r="C57" i="10"/>
  <c r="E57" i="10" s="1"/>
  <c r="C58" i="10"/>
  <c r="J58" i="10" s="1"/>
  <c r="C59" i="10"/>
  <c r="G59" i="10" s="1"/>
  <c r="C60" i="10"/>
  <c r="G60" i="10" s="1"/>
  <c r="C61" i="10"/>
  <c r="G61" i="10" s="1"/>
  <c r="C62" i="10"/>
  <c r="C63" i="10"/>
  <c r="C64" i="10"/>
  <c r="C65" i="10"/>
  <c r="C66" i="10"/>
  <c r="C67" i="10"/>
  <c r="J67" i="10" s="1"/>
  <c r="C68" i="10"/>
  <c r="C69" i="10"/>
  <c r="C70" i="10"/>
  <c r="C71" i="10"/>
  <c r="G71" i="10" s="1"/>
  <c r="C72" i="10"/>
  <c r="G72" i="10" s="1"/>
  <c r="C73" i="10"/>
  <c r="E73" i="10" s="1"/>
  <c r="C74" i="10"/>
  <c r="C75" i="10"/>
  <c r="J75" i="10" s="1"/>
  <c r="C76" i="10"/>
  <c r="C77" i="10"/>
  <c r="C78" i="10"/>
  <c r="C79" i="10"/>
  <c r="C80" i="10"/>
  <c r="E80" i="10" s="1"/>
  <c r="C81" i="10"/>
  <c r="G81" i="10" s="1"/>
  <c r="C82" i="10"/>
  <c r="J82" i="10" s="1"/>
  <c r="C83" i="10"/>
  <c r="G83" i="10" s="1"/>
  <c r="C84" i="10"/>
  <c r="J84" i="10" s="1"/>
  <c r="C85" i="10"/>
  <c r="J85" i="10" s="1"/>
  <c r="C86" i="10"/>
  <c r="C87" i="10"/>
  <c r="C88" i="10"/>
  <c r="C89" i="10"/>
  <c r="C90" i="10"/>
  <c r="C91" i="10"/>
  <c r="C92" i="10"/>
  <c r="J92" i="10" s="1"/>
  <c r="C93" i="10"/>
  <c r="C94" i="10"/>
  <c r="J94" i="10" s="1"/>
  <c r="C95" i="10"/>
  <c r="G95" i="10" s="1"/>
  <c r="C96" i="10"/>
  <c r="C97" i="10"/>
  <c r="C98" i="10"/>
  <c r="C99" i="10"/>
  <c r="J99" i="10" s="1"/>
  <c r="C100" i="10"/>
  <c r="C101" i="10"/>
  <c r="C102" i="10"/>
  <c r="C103" i="10"/>
  <c r="C104" i="10"/>
  <c r="E104" i="10" s="1"/>
  <c r="C105" i="10"/>
  <c r="C106" i="10"/>
  <c r="J106" i="10" s="1"/>
  <c r="C107" i="10"/>
  <c r="G107" i="10" s="1"/>
  <c r="C108" i="10"/>
  <c r="G108" i="10" s="1"/>
  <c r="C109" i="10"/>
  <c r="G109" i="10" s="1"/>
  <c r="C110" i="10"/>
  <c r="C111" i="10"/>
  <c r="J111" i="10" s="1"/>
  <c r="C112" i="10"/>
  <c r="C113" i="10"/>
  <c r="C114" i="10"/>
  <c r="C115" i="10"/>
  <c r="J115" i="10" s="1"/>
  <c r="C116" i="10"/>
  <c r="J116" i="10" s="1"/>
  <c r="C117" i="10"/>
  <c r="C118" i="10"/>
  <c r="J118" i="10" s="1"/>
  <c r="C119" i="10"/>
  <c r="G119" i="10" s="1"/>
  <c r="C120" i="10"/>
  <c r="G120" i="10" s="1"/>
  <c r="C121" i="10"/>
  <c r="G121" i="10" s="1"/>
  <c r="C122" i="10"/>
  <c r="C123" i="10"/>
  <c r="G123" i="10" s="1"/>
  <c r="C124" i="10"/>
  <c r="G124" i="10" s="1"/>
  <c r="C125" i="10"/>
  <c r="C126" i="10"/>
  <c r="C127" i="10"/>
  <c r="C128" i="10"/>
  <c r="C129" i="10"/>
  <c r="C130" i="10"/>
  <c r="J130" i="10" s="1"/>
  <c r="C131" i="10"/>
  <c r="J131" i="10" s="1"/>
  <c r="C132" i="10"/>
  <c r="G132" i="10" s="1"/>
  <c r="M132" i="10" s="1"/>
  <c r="N132" i="10" s="1"/>
  <c r="C133" i="10"/>
  <c r="G133" i="10" s="1"/>
  <c r="M133" i="10" s="1"/>
  <c r="N133" i="10" s="1"/>
  <c r="C134" i="10"/>
  <c r="C135" i="10"/>
  <c r="J135" i="10" s="1"/>
  <c r="C136" i="10"/>
  <c r="C137" i="10"/>
  <c r="C138" i="10"/>
  <c r="C139" i="10"/>
  <c r="C140" i="10"/>
  <c r="G140" i="10" s="1"/>
  <c r="C141" i="10"/>
  <c r="G141" i="10" s="1"/>
  <c r="C142" i="10"/>
  <c r="E142" i="10" s="1"/>
  <c r="C143" i="10"/>
  <c r="G143" i="10" s="1"/>
  <c r="C144" i="10"/>
  <c r="C145" i="10"/>
  <c r="J145" i="10" s="1"/>
  <c r="C146" i="10"/>
  <c r="C147" i="10"/>
  <c r="C148" i="10"/>
  <c r="C149" i="10"/>
  <c r="C150" i="10"/>
  <c r="C151" i="10"/>
  <c r="G151" i="10" s="1"/>
  <c r="C152" i="10"/>
  <c r="G152" i="10" s="1"/>
  <c r="C153" i="10"/>
  <c r="C154" i="10"/>
  <c r="J154" i="10" s="1"/>
  <c r="C155" i="10"/>
  <c r="G155" i="10" s="1"/>
  <c r="C156" i="10"/>
  <c r="E156" i="10" s="1"/>
  <c r="M156" i="10" s="1"/>
  <c r="N156" i="10" s="1"/>
  <c r="C157" i="10"/>
  <c r="E157" i="10" s="1"/>
  <c r="M157" i="10" s="1"/>
  <c r="N157" i="10" s="1"/>
  <c r="C158" i="10"/>
  <c r="C159" i="10"/>
  <c r="G159" i="10" s="1"/>
  <c r="C160" i="10"/>
  <c r="C161" i="10"/>
  <c r="C162" i="10"/>
  <c r="C163" i="10"/>
  <c r="C164" i="10"/>
  <c r="E164" i="10" s="1"/>
  <c r="C165" i="10"/>
  <c r="G165" i="10" s="1"/>
  <c r="C166" i="10"/>
  <c r="C167" i="10"/>
  <c r="G167" i="10" s="1"/>
  <c r="C168" i="10"/>
  <c r="G168" i="10" s="1"/>
  <c r="C169" i="10"/>
  <c r="G169" i="10" s="1"/>
  <c r="C170" i="10"/>
  <c r="C171" i="10"/>
  <c r="J171" i="10" s="1"/>
  <c r="C172" i="10"/>
  <c r="C173" i="10"/>
  <c r="C174" i="10"/>
  <c r="C175" i="10"/>
  <c r="C176" i="10"/>
  <c r="C177" i="10"/>
  <c r="J177" i="10" s="1"/>
  <c r="C178" i="10"/>
  <c r="J178" i="10" s="1"/>
  <c r="C179" i="10"/>
  <c r="E179" i="10" s="1"/>
  <c r="C180" i="10"/>
  <c r="E180" i="10" s="1"/>
  <c r="C181" i="10"/>
  <c r="G181" i="10" s="1"/>
  <c r="M181" i="10" s="1"/>
  <c r="N181" i="10" s="1"/>
  <c r="C182" i="10"/>
  <c r="C183" i="10"/>
  <c r="C184" i="10"/>
  <c r="C185" i="10"/>
  <c r="C186" i="10"/>
  <c r="C187" i="10"/>
  <c r="C188" i="10"/>
  <c r="C189" i="10"/>
  <c r="C190" i="10"/>
  <c r="J190" i="10" s="1"/>
  <c r="C191" i="10"/>
  <c r="J191" i="10" s="1"/>
  <c r="C192" i="10"/>
  <c r="J192" i="10" s="1"/>
  <c r="C193" i="10"/>
  <c r="G193" i="10" s="1"/>
  <c r="C194" i="10"/>
  <c r="C195" i="10"/>
  <c r="C196" i="10"/>
  <c r="C197" i="10"/>
  <c r="E197" i="10" s="1"/>
  <c r="C198" i="10"/>
  <c r="C199" i="10"/>
  <c r="C200" i="10"/>
  <c r="G200" i="10" s="1"/>
  <c r="C201" i="10"/>
  <c r="C202" i="10"/>
  <c r="J202" i="10" s="1"/>
  <c r="C203" i="10"/>
  <c r="C204" i="10"/>
  <c r="E204" i="10" s="1"/>
  <c r="C205" i="10"/>
  <c r="C206" i="10"/>
  <c r="C207" i="10"/>
  <c r="J207" i="10" s="1"/>
  <c r="C208" i="10"/>
  <c r="J208" i="10" s="1"/>
  <c r="C209" i="10"/>
  <c r="C210" i="10"/>
  <c r="C211" i="10"/>
  <c r="C212" i="10"/>
  <c r="C213" i="10"/>
  <c r="C214" i="10"/>
  <c r="E214" i="10" s="1"/>
  <c r="C215" i="10"/>
  <c r="C216" i="10"/>
  <c r="C217" i="10"/>
  <c r="E217" i="10" s="1"/>
  <c r="M217" i="10" s="1"/>
  <c r="N217" i="10" s="1"/>
  <c r="C218" i="10"/>
  <c r="C219" i="10"/>
  <c r="E219" i="10" s="1"/>
  <c r="C220" i="10"/>
  <c r="C221" i="10"/>
  <c r="C222" i="10"/>
  <c r="C223" i="10"/>
  <c r="J223" i="10" s="1"/>
  <c r="C224" i="10"/>
  <c r="E224" i="10" s="1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C11" i="10"/>
  <c r="D11" i="10" s="1"/>
  <c r="J11" i="14"/>
  <c r="C10" i="10"/>
  <c r="E10" i="10" s="1"/>
  <c r="J10" i="14"/>
  <c r="C9" i="10"/>
  <c r="E9" i="10" s="1"/>
  <c r="J6" i="14"/>
  <c r="J7" i="14"/>
  <c r="C12" i="14"/>
  <c r="G12" i="14" s="1"/>
  <c r="C13" i="14"/>
  <c r="G13" i="14" s="1"/>
  <c r="C14" i="14"/>
  <c r="C15" i="14"/>
  <c r="G15" i="14" s="1"/>
  <c r="C16" i="14"/>
  <c r="G16" i="14" s="1"/>
  <c r="C17" i="14"/>
  <c r="D17" i="14" s="1"/>
  <c r="C18" i="14"/>
  <c r="C19" i="14"/>
  <c r="D19" i="14" s="1"/>
  <c r="C20" i="14"/>
  <c r="E20" i="14" s="1"/>
  <c r="C21" i="14"/>
  <c r="D21" i="14" s="1"/>
  <c r="C22" i="14"/>
  <c r="E22" i="14" s="1"/>
  <c r="C23" i="14"/>
  <c r="C24" i="14"/>
  <c r="E24" i="14" s="1"/>
  <c r="C25" i="14"/>
  <c r="E25" i="14" s="1"/>
  <c r="C26" i="14"/>
  <c r="C27" i="14"/>
  <c r="G27" i="14" s="1"/>
  <c r="C28" i="14"/>
  <c r="E28" i="14" s="1"/>
  <c r="C29" i="14"/>
  <c r="C30" i="14"/>
  <c r="C31" i="14"/>
  <c r="C32" i="14"/>
  <c r="C33" i="14"/>
  <c r="G33" i="14" s="1"/>
  <c r="C34" i="14"/>
  <c r="G34" i="14" s="1"/>
  <c r="C35" i="14"/>
  <c r="G35" i="14" s="1"/>
  <c r="C36" i="14"/>
  <c r="E36" i="14" s="1"/>
  <c r="C37" i="14"/>
  <c r="E37" i="14" s="1"/>
  <c r="M37" i="14" s="1"/>
  <c r="N37" i="14" s="1"/>
  <c r="C38" i="14"/>
  <c r="C39" i="14"/>
  <c r="G39" i="14" s="1"/>
  <c r="C40" i="14"/>
  <c r="C41" i="14"/>
  <c r="E41" i="14" s="1"/>
  <c r="C42" i="14"/>
  <c r="C43" i="14"/>
  <c r="E43" i="14" s="1"/>
  <c r="C44" i="14"/>
  <c r="C45" i="14"/>
  <c r="G45" i="14" s="1"/>
  <c r="C46" i="14"/>
  <c r="G46" i="14" s="1"/>
  <c r="C47" i="14"/>
  <c r="G47" i="14" s="1"/>
  <c r="C48" i="14"/>
  <c r="G48" i="14" s="1"/>
  <c r="C49" i="14"/>
  <c r="G49" i="14" s="1"/>
  <c r="C50" i="14"/>
  <c r="C51" i="14"/>
  <c r="E51" i="14" s="1"/>
  <c r="C52" i="14"/>
  <c r="E52" i="14" s="1"/>
  <c r="C53" i="14"/>
  <c r="C54" i="14"/>
  <c r="E54" i="14" s="1"/>
  <c r="C55" i="14"/>
  <c r="C56" i="14"/>
  <c r="C57" i="14"/>
  <c r="G57" i="14" s="1"/>
  <c r="C58" i="14"/>
  <c r="E58" i="14" s="1"/>
  <c r="C59" i="14"/>
  <c r="G59" i="14" s="1"/>
  <c r="C60" i="14"/>
  <c r="C61" i="14"/>
  <c r="E61" i="14" s="1"/>
  <c r="C62" i="14"/>
  <c r="C63" i="14"/>
  <c r="E63" i="14" s="1"/>
  <c r="C64" i="14"/>
  <c r="E64" i="14" s="1"/>
  <c r="C65" i="14"/>
  <c r="E65" i="14" s="1"/>
  <c r="C66" i="14"/>
  <c r="E66" i="14" s="1"/>
  <c r="C67" i="14"/>
  <c r="E67" i="14" s="1"/>
  <c r="C68" i="14"/>
  <c r="C69" i="14"/>
  <c r="E69" i="14" s="1"/>
  <c r="C70" i="14"/>
  <c r="G70" i="14" s="1"/>
  <c r="C71" i="14"/>
  <c r="G71" i="14" s="1"/>
  <c r="C72" i="14"/>
  <c r="G72" i="14" s="1"/>
  <c r="C73" i="14"/>
  <c r="G73" i="14" s="1"/>
  <c r="C74" i="14"/>
  <c r="C75" i="14"/>
  <c r="C76" i="14"/>
  <c r="G76" i="14" s="1"/>
  <c r="C77" i="14"/>
  <c r="G77" i="14" s="1"/>
  <c r="C78" i="14"/>
  <c r="C79" i="14"/>
  <c r="E79" i="14" s="1"/>
  <c r="C80" i="14"/>
  <c r="E80" i="14" s="1"/>
  <c r="C81" i="14"/>
  <c r="C82" i="14"/>
  <c r="E82" i="14" s="1"/>
  <c r="C83" i="14"/>
  <c r="C84" i="14"/>
  <c r="C85" i="14"/>
  <c r="E85" i="14" s="1"/>
  <c r="C86" i="14"/>
  <c r="C87" i="14"/>
  <c r="G87" i="14" s="1"/>
  <c r="C88" i="14"/>
  <c r="E88" i="14" s="1"/>
  <c r="C89" i="14"/>
  <c r="G89" i="14" s="1"/>
  <c r="M89" i="14" s="1"/>
  <c r="N89" i="14" s="1"/>
  <c r="C90" i="14"/>
  <c r="G90" i="14" s="1"/>
  <c r="C91" i="14"/>
  <c r="C92" i="14"/>
  <c r="E92" i="14" s="1"/>
  <c r="C93" i="14"/>
  <c r="C94" i="14"/>
  <c r="E94" i="14" s="1"/>
  <c r="C95" i="14"/>
  <c r="E95" i="14" s="1"/>
  <c r="C96" i="14"/>
  <c r="E96" i="14" s="1"/>
  <c r="C97" i="14"/>
  <c r="E97" i="14" s="1"/>
  <c r="C98" i="14"/>
  <c r="C99" i="14"/>
  <c r="E99" i="14" s="1"/>
  <c r="C100" i="14"/>
  <c r="G100" i="14" s="1"/>
  <c r="C101" i="14"/>
  <c r="C102" i="14"/>
  <c r="E102" i="14" s="1"/>
  <c r="C103" i="14"/>
  <c r="G103" i="14" s="1"/>
  <c r="C104" i="14"/>
  <c r="G104" i="14" s="1"/>
  <c r="C105" i="14"/>
  <c r="E105" i="14" s="1"/>
  <c r="C106" i="14"/>
  <c r="E106" i="14" s="1"/>
  <c r="C107" i="14"/>
  <c r="E107" i="14" s="1"/>
  <c r="C108" i="14"/>
  <c r="E108" i="14" s="1"/>
  <c r="C109" i="14"/>
  <c r="E109" i="14" s="1"/>
  <c r="C110" i="14"/>
  <c r="C111" i="14"/>
  <c r="C112" i="14"/>
  <c r="E112" i="14" s="1"/>
  <c r="C113" i="14"/>
  <c r="E113" i="14" s="1"/>
  <c r="C114" i="14"/>
  <c r="G114" i="14" s="1"/>
  <c r="C115" i="14"/>
  <c r="E115" i="14" s="1"/>
  <c r="C116" i="14"/>
  <c r="G116" i="14" s="1"/>
  <c r="C117" i="14"/>
  <c r="G117" i="14" s="1"/>
  <c r="C118" i="14"/>
  <c r="C119" i="14"/>
  <c r="E119" i="14" s="1"/>
  <c r="C120" i="14"/>
  <c r="E120" i="14" s="1"/>
  <c r="C121" i="14"/>
  <c r="G121" i="14" s="1"/>
  <c r="C122" i="14"/>
  <c r="E122" i="14" s="1"/>
  <c r="C123" i="14"/>
  <c r="E123" i="14" s="1"/>
  <c r="C124" i="14"/>
  <c r="E124" i="14" s="1"/>
  <c r="C125" i="14"/>
  <c r="C126" i="14"/>
  <c r="C127" i="14"/>
  <c r="C128" i="14"/>
  <c r="E128" i="14" s="1"/>
  <c r="C129" i="14"/>
  <c r="C130" i="14"/>
  <c r="E130" i="14" s="1"/>
  <c r="C131" i="14"/>
  <c r="C132" i="14"/>
  <c r="G132" i="14" s="1"/>
  <c r="C133" i="14"/>
  <c r="G133" i="14" s="1"/>
  <c r="C134" i="14"/>
  <c r="C135" i="14"/>
  <c r="G135" i="14" s="1"/>
  <c r="C136" i="14"/>
  <c r="C137" i="14"/>
  <c r="C138" i="14"/>
  <c r="E138" i="14" s="1"/>
  <c r="C139" i="14"/>
  <c r="C140" i="14"/>
  <c r="C141" i="14"/>
  <c r="E141" i="14" s="1"/>
  <c r="C142" i="14"/>
  <c r="E142" i="14" s="1"/>
  <c r="C143" i="14"/>
  <c r="C144" i="14"/>
  <c r="D144" i="14" s="1"/>
  <c r="C145" i="14"/>
  <c r="G145" i="14" s="1"/>
  <c r="M145" i="14" s="1"/>
  <c r="N145" i="14" s="1"/>
  <c r="C146" i="14"/>
  <c r="C147" i="14"/>
  <c r="E147" i="14" s="1"/>
  <c r="C148" i="14"/>
  <c r="E148" i="14" s="1"/>
  <c r="C149" i="14"/>
  <c r="G149" i="14" s="1"/>
  <c r="C150" i="14"/>
  <c r="E150" i="14" s="1"/>
  <c r="C151" i="14"/>
  <c r="C152" i="14"/>
  <c r="C153" i="14"/>
  <c r="E153" i="14" s="1"/>
  <c r="C154" i="14"/>
  <c r="C155" i="14"/>
  <c r="E155" i="14" s="1"/>
  <c r="C156" i="14"/>
  <c r="E156" i="14" s="1"/>
  <c r="C157" i="14"/>
  <c r="G157" i="14" s="1"/>
  <c r="C158" i="14"/>
  <c r="C159" i="14"/>
  <c r="G159" i="14" s="1"/>
  <c r="C160" i="14"/>
  <c r="E160" i="14" s="1"/>
  <c r="C161" i="14"/>
  <c r="G161" i="14" s="1"/>
  <c r="C162" i="14"/>
  <c r="E162" i="14" s="1"/>
  <c r="C163" i="14"/>
  <c r="C164" i="14"/>
  <c r="E164" i="14" s="1"/>
  <c r="C165" i="14"/>
  <c r="G165" i="14" s="1"/>
  <c r="C166" i="14"/>
  <c r="G166" i="14" s="1"/>
  <c r="C167" i="14"/>
  <c r="E167" i="14" s="1"/>
  <c r="M167" i="14" s="1"/>
  <c r="N167" i="14" s="1"/>
  <c r="C168" i="14"/>
  <c r="C169" i="14"/>
  <c r="G169" i="14" s="1"/>
  <c r="C170" i="14"/>
  <c r="C171" i="14"/>
  <c r="G171" i="14" s="1"/>
  <c r="C172" i="14"/>
  <c r="C173" i="14"/>
  <c r="C174" i="14"/>
  <c r="G174" i="14" s="1"/>
  <c r="C175" i="14"/>
  <c r="E175" i="14" s="1"/>
  <c r="C176" i="14"/>
  <c r="C177" i="14"/>
  <c r="E177" i="14" s="1"/>
  <c r="C178" i="14"/>
  <c r="E178" i="14" s="1"/>
  <c r="C179" i="14"/>
  <c r="C180" i="14"/>
  <c r="G180" i="14" s="1"/>
  <c r="C181" i="14"/>
  <c r="G181" i="14" s="1"/>
  <c r="C182" i="14"/>
  <c r="C183" i="14"/>
  <c r="G183" i="14" s="1"/>
  <c r="C184" i="14"/>
  <c r="G184" i="14" s="1"/>
  <c r="C185" i="14"/>
  <c r="G185" i="14" s="1"/>
  <c r="C186" i="14"/>
  <c r="C187" i="14"/>
  <c r="C188" i="14"/>
  <c r="G188" i="14" s="1"/>
  <c r="C189" i="14"/>
  <c r="G189" i="14" s="1"/>
  <c r="C190" i="14"/>
  <c r="E190" i="14" s="1"/>
  <c r="C191" i="14"/>
  <c r="C192" i="14"/>
  <c r="D192" i="14" s="1"/>
  <c r="C193" i="14"/>
  <c r="E193" i="14" s="1"/>
  <c r="C194" i="14"/>
  <c r="C195" i="14"/>
  <c r="G195" i="14" s="1"/>
  <c r="C196" i="14"/>
  <c r="G196" i="14" s="1"/>
  <c r="C197" i="14"/>
  <c r="G197" i="14" s="1"/>
  <c r="C198" i="14"/>
  <c r="E198" i="14" s="1"/>
  <c r="C199" i="14"/>
  <c r="C200" i="14"/>
  <c r="C201" i="14"/>
  <c r="E201" i="14" s="1"/>
  <c r="C202" i="14"/>
  <c r="E202" i="14" s="1"/>
  <c r="C203" i="14"/>
  <c r="E203" i="14" s="1"/>
  <c r="C204" i="14"/>
  <c r="G204" i="14" s="1"/>
  <c r="C205" i="14"/>
  <c r="G205" i="14" s="1"/>
  <c r="C206" i="14"/>
  <c r="C207" i="14"/>
  <c r="G207" i="14" s="1"/>
  <c r="C208" i="14"/>
  <c r="G208" i="14" s="1"/>
  <c r="C209" i="14"/>
  <c r="C210" i="14"/>
  <c r="E210" i="14" s="1"/>
  <c r="C211" i="14"/>
  <c r="C212" i="14"/>
  <c r="G212" i="14" s="1"/>
  <c r="C213" i="14"/>
  <c r="G213" i="14" s="1"/>
  <c r="C214" i="14"/>
  <c r="E214" i="14" s="1"/>
  <c r="C215" i="14"/>
  <c r="C216" i="14"/>
  <c r="C217" i="14"/>
  <c r="G217" i="14" s="1"/>
  <c r="C218" i="14"/>
  <c r="C219" i="14"/>
  <c r="G219" i="14" s="1"/>
  <c r="C220" i="14"/>
  <c r="E220" i="14" s="1"/>
  <c r="C221" i="14"/>
  <c r="C222" i="14"/>
  <c r="G222" i="14" s="1"/>
  <c r="C223" i="14"/>
  <c r="G223" i="14" s="1"/>
  <c r="C224" i="14"/>
  <c r="G224" i="14" s="1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E16" i="8"/>
  <c r="B10" i="10"/>
  <c r="B11" i="10"/>
  <c r="B6" i="10"/>
  <c r="B9" i="10"/>
  <c r="M49" i="10"/>
  <c r="N49" i="10" s="1"/>
  <c r="C11" i="14"/>
  <c r="G11" i="14" s="1"/>
  <c r="B10" i="14"/>
  <c r="C8" i="14"/>
  <c r="C10" i="14"/>
  <c r="E10" i="14" s="1"/>
  <c r="B7" i="14"/>
  <c r="B6" i="14"/>
  <c r="T225" i="10"/>
  <c r="S225" i="14"/>
  <c r="D18" i="14"/>
  <c r="D22" i="14"/>
  <c r="D23" i="14"/>
  <c r="D25" i="14"/>
  <c r="D27" i="14"/>
  <c r="D28" i="14"/>
  <c r="D29" i="14"/>
  <c r="D30" i="14"/>
  <c r="D31" i="14"/>
  <c r="D32" i="14"/>
  <c r="D33" i="14"/>
  <c r="D34" i="14"/>
  <c r="D35" i="14"/>
  <c r="D37" i="14"/>
  <c r="D39" i="14"/>
  <c r="D40" i="14"/>
  <c r="D41" i="14"/>
  <c r="D42" i="14"/>
  <c r="D43" i="14"/>
  <c r="D44" i="14"/>
  <c r="D45" i="14"/>
  <c r="D46" i="14"/>
  <c r="D47" i="14"/>
  <c r="D49" i="14"/>
  <c r="D51" i="14"/>
  <c r="D52" i="14"/>
  <c r="D53" i="14"/>
  <c r="D54" i="14"/>
  <c r="D55" i="14"/>
  <c r="D56" i="14"/>
  <c r="D57" i="14"/>
  <c r="D58" i="14"/>
  <c r="D59" i="14"/>
  <c r="D61" i="14"/>
  <c r="D63" i="14"/>
  <c r="D64" i="14"/>
  <c r="D65" i="14"/>
  <c r="D66" i="14"/>
  <c r="D67" i="14"/>
  <c r="D68" i="14"/>
  <c r="D69" i="14"/>
  <c r="D70" i="14"/>
  <c r="D71" i="14"/>
  <c r="D73" i="14"/>
  <c r="D75" i="14"/>
  <c r="D76" i="14"/>
  <c r="D77" i="14"/>
  <c r="D78" i="14"/>
  <c r="D79" i="14"/>
  <c r="D80" i="14"/>
  <c r="D81" i="14"/>
  <c r="D82" i="14"/>
  <c r="D83" i="14"/>
  <c r="D85" i="14"/>
  <c r="D87" i="14"/>
  <c r="D88" i="14"/>
  <c r="D89" i="14"/>
  <c r="D90" i="14"/>
  <c r="D91" i="14"/>
  <c r="D92" i="14"/>
  <c r="D93" i="14"/>
  <c r="D94" i="14"/>
  <c r="D95" i="14"/>
  <c r="D97" i="14"/>
  <c r="D99" i="14"/>
  <c r="D100" i="14"/>
  <c r="D101" i="14"/>
  <c r="D102" i="14"/>
  <c r="D103" i="14"/>
  <c r="D104" i="14"/>
  <c r="D105" i="14"/>
  <c r="D106" i="14"/>
  <c r="D107" i="14"/>
  <c r="D109" i="14"/>
  <c r="D111" i="14"/>
  <c r="D112" i="14"/>
  <c r="D113" i="14"/>
  <c r="D114" i="14"/>
  <c r="D115" i="14"/>
  <c r="D116" i="14"/>
  <c r="D117" i="14"/>
  <c r="D118" i="14"/>
  <c r="D119" i="14"/>
  <c r="D121" i="14"/>
  <c r="D123" i="14"/>
  <c r="D124" i="14"/>
  <c r="D125" i="14"/>
  <c r="D126" i="14"/>
  <c r="D127" i="14"/>
  <c r="D128" i="14"/>
  <c r="D129" i="14"/>
  <c r="D130" i="14"/>
  <c r="D131" i="14"/>
  <c r="D133" i="14"/>
  <c r="D135" i="14"/>
  <c r="D136" i="14"/>
  <c r="D137" i="14"/>
  <c r="D138" i="14"/>
  <c r="D139" i="14"/>
  <c r="D140" i="14"/>
  <c r="D141" i="14"/>
  <c r="D142" i="14"/>
  <c r="D143" i="14"/>
  <c r="D145" i="14"/>
  <c r="D147" i="14"/>
  <c r="D148" i="14"/>
  <c r="D149" i="14"/>
  <c r="D150" i="14"/>
  <c r="D151" i="14"/>
  <c r="D152" i="14"/>
  <c r="D153" i="14"/>
  <c r="D154" i="14"/>
  <c r="D155" i="14"/>
  <c r="D157" i="14"/>
  <c r="D159" i="14"/>
  <c r="D160" i="14"/>
  <c r="D161" i="14"/>
  <c r="D162" i="14"/>
  <c r="D163" i="14"/>
  <c r="D164" i="14"/>
  <c r="D165" i="14"/>
  <c r="D166" i="14"/>
  <c r="D167" i="14"/>
  <c r="D169" i="14"/>
  <c r="D171" i="14"/>
  <c r="D172" i="14"/>
  <c r="D173" i="14"/>
  <c r="D174" i="14"/>
  <c r="D175" i="14"/>
  <c r="D176" i="14"/>
  <c r="D177" i="14"/>
  <c r="D178" i="14"/>
  <c r="D179" i="14"/>
  <c r="D181" i="14"/>
  <c r="D183" i="14"/>
  <c r="D184" i="14"/>
  <c r="D185" i="14"/>
  <c r="D186" i="14"/>
  <c r="D187" i="14"/>
  <c r="D188" i="14"/>
  <c r="D189" i="14"/>
  <c r="D190" i="14"/>
  <c r="D191" i="14"/>
  <c r="D193" i="14"/>
  <c r="D195" i="14"/>
  <c r="D196" i="14"/>
  <c r="D197" i="14"/>
  <c r="D198" i="14"/>
  <c r="D199" i="14"/>
  <c r="D200" i="14"/>
  <c r="D201" i="14"/>
  <c r="D202" i="14"/>
  <c r="D203" i="14"/>
  <c r="D205" i="14"/>
  <c r="D207" i="14"/>
  <c r="D208" i="14"/>
  <c r="D209" i="14"/>
  <c r="D210" i="14"/>
  <c r="D211" i="14"/>
  <c r="D212" i="14"/>
  <c r="D213" i="14"/>
  <c r="D214" i="14"/>
  <c r="D215" i="14"/>
  <c r="D217" i="14"/>
  <c r="D219" i="14"/>
  <c r="D220" i="14"/>
  <c r="D221" i="14"/>
  <c r="D222" i="14"/>
  <c r="D223" i="14"/>
  <c r="D224" i="14"/>
  <c r="I225" i="14"/>
  <c r="O225" i="14"/>
  <c r="T225" i="14"/>
  <c r="U225" i="14"/>
  <c r="E2" i="8"/>
  <c r="C43" i="13"/>
  <c r="C44" i="13" s="1"/>
  <c r="D35" i="13"/>
  <c r="C45" i="13"/>
  <c r="B45" i="13"/>
  <c r="F7" i="12"/>
  <c r="F8" i="12"/>
  <c r="F9" i="12"/>
  <c r="F10" i="12"/>
  <c r="F11" i="12"/>
  <c r="F12" i="12"/>
  <c r="I12" i="12"/>
  <c r="F13" i="12"/>
  <c r="I13" i="12"/>
  <c r="F14" i="12"/>
  <c r="I14" i="12"/>
  <c r="F15" i="12"/>
  <c r="I15" i="12"/>
  <c r="F16" i="12"/>
  <c r="I16" i="12"/>
  <c r="F17" i="12"/>
  <c r="I17" i="12"/>
  <c r="D18" i="12"/>
  <c r="F18" i="12"/>
  <c r="I18" i="12"/>
  <c r="F19" i="12"/>
  <c r="I19" i="12"/>
  <c r="D20" i="12"/>
  <c r="F20" i="12"/>
  <c r="I20" i="12"/>
  <c r="F21" i="12"/>
  <c r="I21" i="12"/>
  <c r="F22" i="12"/>
  <c r="I22" i="12"/>
  <c r="F23" i="12"/>
  <c r="I23" i="12"/>
  <c r="F24" i="12"/>
  <c r="I24" i="12"/>
  <c r="F25" i="12"/>
  <c r="I25" i="12"/>
  <c r="F26" i="12"/>
  <c r="I26" i="12"/>
  <c r="D27" i="12"/>
  <c r="F27" i="12"/>
  <c r="I27" i="12"/>
  <c r="F28" i="12"/>
  <c r="I28" i="12"/>
  <c r="F29" i="12"/>
  <c r="I29" i="12"/>
  <c r="F30" i="12"/>
  <c r="I30" i="12"/>
  <c r="D31" i="12"/>
  <c r="F31" i="12"/>
  <c r="I31" i="12"/>
  <c r="F32" i="12"/>
  <c r="I32" i="12"/>
  <c r="F33" i="12"/>
  <c r="I33" i="12"/>
  <c r="F34" i="12"/>
  <c r="I34" i="12"/>
  <c r="F35" i="12"/>
  <c r="I35" i="12"/>
  <c r="D36" i="12"/>
  <c r="F36" i="12"/>
  <c r="I36" i="12"/>
  <c r="F37" i="12"/>
  <c r="I37" i="12"/>
  <c r="D38" i="12"/>
  <c r="F38" i="12"/>
  <c r="I38" i="12"/>
  <c r="F39" i="12"/>
  <c r="I39" i="12"/>
  <c r="D40" i="12"/>
  <c r="F40" i="12"/>
  <c r="I40" i="12"/>
  <c r="F41" i="12"/>
  <c r="I41" i="12"/>
  <c r="F42" i="12"/>
  <c r="I42" i="12"/>
  <c r="D43" i="12"/>
  <c r="F43" i="12"/>
  <c r="I43" i="12"/>
  <c r="F44" i="12"/>
  <c r="I44" i="12"/>
  <c r="F45" i="12"/>
  <c r="I45" i="12"/>
  <c r="F46" i="12"/>
  <c r="I46" i="12"/>
  <c r="F47" i="12"/>
  <c r="I47" i="12"/>
  <c r="F48" i="12"/>
  <c r="I48" i="12"/>
  <c r="F49" i="12"/>
  <c r="I49" i="12"/>
  <c r="F50" i="12"/>
  <c r="I50" i="12"/>
  <c r="F51" i="12"/>
  <c r="I51" i="12"/>
  <c r="F52" i="12"/>
  <c r="I52" i="12"/>
  <c r="F53" i="12"/>
  <c r="I53" i="12"/>
  <c r="F54" i="12"/>
  <c r="I54" i="12"/>
  <c r="F55" i="12"/>
  <c r="I55" i="12"/>
  <c r="D56" i="12"/>
  <c r="F56" i="12"/>
  <c r="I56" i="12"/>
  <c r="F57" i="12"/>
  <c r="I57" i="12"/>
  <c r="F58" i="12"/>
  <c r="I58" i="12"/>
  <c r="F59" i="12"/>
  <c r="I59" i="12"/>
  <c r="F60" i="12"/>
  <c r="I60" i="12"/>
  <c r="D61" i="12"/>
  <c r="F61" i="12"/>
  <c r="I61" i="12"/>
  <c r="F62" i="12"/>
  <c r="I62" i="12"/>
  <c r="D63" i="12"/>
  <c r="F63" i="12"/>
  <c r="I63" i="12"/>
  <c r="F64" i="12"/>
  <c r="I64" i="12"/>
  <c r="D65" i="12"/>
  <c r="F65" i="12"/>
  <c r="I65" i="12"/>
  <c r="F66" i="12"/>
  <c r="I66" i="12"/>
  <c r="F67" i="12"/>
  <c r="I67" i="12"/>
  <c r="D68" i="12"/>
  <c r="F68" i="12"/>
  <c r="I68" i="12"/>
  <c r="F69" i="12"/>
  <c r="I69" i="12"/>
  <c r="F70" i="12"/>
  <c r="I70" i="12"/>
  <c r="F71" i="12"/>
  <c r="I71" i="12"/>
  <c r="D72" i="12"/>
  <c r="F72" i="12"/>
  <c r="I72" i="12"/>
  <c r="F73" i="12"/>
  <c r="I73" i="12"/>
  <c r="D74" i="12"/>
  <c r="F74" i="12"/>
  <c r="I74" i="12"/>
  <c r="F75" i="12"/>
  <c r="I75" i="12"/>
  <c r="D76" i="12"/>
  <c r="F76" i="12"/>
  <c r="I76" i="12"/>
  <c r="F77" i="12"/>
  <c r="I77" i="12"/>
  <c r="F78" i="12"/>
  <c r="I78" i="12"/>
  <c r="F79" i="12"/>
  <c r="I79" i="12"/>
  <c r="F80" i="12"/>
  <c r="I80" i="12"/>
  <c r="F81" i="12"/>
  <c r="I81" i="12"/>
  <c r="F82" i="12"/>
  <c r="I82" i="12"/>
  <c r="F83" i="12"/>
  <c r="I83" i="12"/>
  <c r="D84" i="12"/>
  <c r="F84" i="12"/>
  <c r="I84" i="12"/>
  <c r="F85" i="12"/>
  <c r="I85" i="12"/>
  <c r="F86" i="12"/>
  <c r="I86" i="12"/>
  <c r="F87" i="12"/>
  <c r="I87" i="12"/>
  <c r="D88" i="12"/>
  <c r="F88" i="12"/>
  <c r="I88" i="12"/>
  <c r="F89" i="12"/>
  <c r="I89" i="12"/>
  <c r="D90" i="12"/>
  <c r="F90" i="12"/>
  <c r="I90" i="12"/>
  <c r="F91" i="12"/>
  <c r="I91" i="12"/>
  <c r="F92" i="12"/>
  <c r="I92" i="12"/>
  <c r="F93" i="12"/>
  <c r="I93" i="12"/>
  <c r="D94" i="12"/>
  <c r="F94" i="12"/>
  <c r="I94" i="12"/>
  <c r="F95" i="12"/>
  <c r="I95" i="12"/>
  <c r="D96" i="12"/>
  <c r="F96" i="12"/>
  <c r="I96" i="12"/>
  <c r="D97" i="12"/>
  <c r="F97" i="12"/>
  <c r="I97" i="12"/>
  <c r="D98" i="12"/>
  <c r="F98" i="12"/>
  <c r="I98" i="12"/>
  <c r="D99" i="12"/>
  <c r="F99" i="12"/>
  <c r="I99" i="12"/>
  <c r="F100" i="12"/>
  <c r="I100" i="12"/>
  <c r="F101" i="12"/>
  <c r="I101" i="12"/>
  <c r="F102" i="12"/>
  <c r="I102" i="12"/>
  <c r="F103" i="12"/>
  <c r="I103" i="12"/>
  <c r="F104" i="12"/>
  <c r="I104" i="12"/>
  <c r="F105" i="12"/>
  <c r="I105" i="12"/>
  <c r="F106" i="12"/>
  <c r="I106" i="12"/>
  <c r="F107" i="12"/>
  <c r="I107" i="12"/>
  <c r="D108" i="12"/>
  <c r="F108" i="12"/>
  <c r="I108" i="12"/>
  <c r="F109" i="12"/>
  <c r="I109" i="12"/>
  <c r="D110" i="12"/>
  <c r="F110" i="12"/>
  <c r="I110" i="12"/>
  <c r="D111" i="12"/>
  <c r="F111" i="12"/>
  <c r="I111" i="12"/>
  <c r="D112" i="12"/>
  <c r="F112" i="12"/>
  <c r="I112" i="12"/>
  <c r="F113" i="12"/>
  <c r="I113" i="12"/>
  <c r="D114" i="12"/>
  <c r="F114" i="12"/>
  <c r="I114" i="12"/>
  <c r="D115" i="12"/>
  <c r="F115" i="12"/>
  <c r="I115" i="12"/>
  <c r="F116" i="12"/>
  <c r="I116" i="12"/>
  <c r="F117" i="12"/>
  <c r="I117" i="12"/>
  <c r="F118" i="12"/>
  <c r="I118" i="12"/>
  <c r="F119" i="12"/>
  <c r="I119" i="12"/>
  <c r="F120" i="12"/>
  <c r="I120" i="12"/>
  <c r="D121" i="12"/>
  <c r="F121" i="12"/>
  <c r="I121" i="12"/>
  <c r="F122" i="12"/>
  <c r="I122" i="12"/>
  <c r="F123" i="12"/>
  <c r="I123" i="12"/>
  <c r="D124" i="12"/>
  <c r="F124" i="12"/>
  <c r="I124" i="12"/>
  <c r="F125" i="12"/>
  <c r="I125" i="12"/>
  <c r="F126" i="12"/>
  <c r="I126" i="12"/>
  <c r="F127" i="12"/>
  <c r="I127" i="12"/>
  <c r="D128" i="12"/>
  <c r="F128" i="12"/>
  <c r="I128" i="12"/>
  <c r="F129" i="12"/>
  <c r="I129" i="12"/>
  <c r="F130" i="12"/>
  <c r="I130" i="12"/>
  <c r="D131" i="12"/>
  <c r="F131" i="12"/>
  <c r="I131" i="12"/>
  <c r="F132" i="12"/>
  <c r="I132" i="12"/>
  <c r="D133" i="12"/>
  <c r="F133" i="12"/>
  <c r="I133" i="12"/>
  <c r="D134" i="12"/>
  <c r="F134" i="12"/>
  <c r="I134" i="12"/>
  <c r="D135" i="12"/>
  <c r="F135" i="12"/>
  <c r="I135" i="12"/>
  <c r="F136" i="12"/>
  <c r="I136" i="12"/>
  <c r="D137" i="12"/>
  <c r="F137" i="12"/>
  <c r="I137" i="12"/>
  <c r="D138" i="12"/>
  <c r="F138" i="12"/>
  <c r="I138" i="12"/>
  <c r="F139" i="12"/>
  <c r="I139" i="12"/>
  <c r="D140" i="12"/>
  <c r="F140" i="12"/>
  <c r="I140" i="12"/>
  <c r="F141" i="12"/>
  <c r="I141" i="12"/>
  <c r="F142" i="12"/>
  <c r="I142" i="12"/>
  <c r="F143" i="12"/>
  <c r="I143" i="12"/>
  <c r="D144" i="12"/>
  <c r="F144" i="12"/>
  <c r="I144" i="12"/>
  <c r="F145" i="12"/>
  <c r="I145" i="12"/>
  <c r="F146" i="12"/>
  <c r="I146" i="12"/>
  <c r="F147" i="12"/>
  <c r="I147" i="12"/>
  <c r="D148" i="12"/>
  <c r="F148" i="12"/>
  <c r="I148" i="12"/>
  <c r="F149" i="12"/>
  <c r="I149" i="12"/>
  <c r="F150" i="12"/>
  <c r="I150" i="12"/>
  <c r="F151" i="12"/>
  <c r="I151" i="12"/>
  <c r="D152" i="12"/>
  <c r="F152" i="12"/>
  <c r="I152" i="12"/>
  <c r="F153" i="12"/>
  <c r="I153" i="12"/>
  <c r="F154" i="12"/>
  <c r="I154" i="12"/>
  <c r="F155" i="12"/>
  <c r="I155" i="12"/>
  <c r="D156" i="12"/>
  <c r="F156" i="12"/>
  <c r="I156" i="12"/>
  <c r="F157" i="12"/>
  <c r="I157" i="12"/>
  <c r="D158" i="12"/>
  <c r="F158" i="12"/>
  <c r="I158" i="12"/>
  <c r="F159" i="12"/>
  <c r="I159" i="12"/>
  <c r="F160" i="12"/>
  <c r="I160" i="12"/>
  <c r="F161" i="12"/>
  <c r="I161" i="12"/>
  <c r="D162" i="12"/>
  <c r="F162" i="12"/>
  <c r="I162" i="12"/>
  <c r="F163" i="12"/>
  <c r="I163" i="12"/>
  <c r="D164" i="12"/>
  <c r="F164" i="12"/>
  <c r="I164" i="12"/>
  <c r="F165" i="12"/>
  <c r="I165" i="12"/>
  <c r="F166" i="12"/>
  <c r="I166" i="12"/>
  <c r="F167" i="12"/>
  <c r="I167" i="12"/>
  <c r="D168" i="12"/>
  <c r="F168" i="12"/>
  <c r="I168" i="12"/>
  <c r="F169" i="12"/>
  <c r="I169" i="12"/>
  <c r="F170" i="12"/>
  <c r="I170" i="12"/>
  <c r="D171" i="12"/>
  <c r="F171" i="12"/>
  <c r="I171" i="12"/>
  <c r="F172" i="12"/>
  <c r="I172" i="12"/>
  <c r="D173" i="12"/>
  <c r="F173" i="12"/>
  <c r="I173" i="12"/>
  <c r="D174" i="12"/>
  <c r="F174" i="12"/>
  <c r="I174" i="12"/>
  <c r="F175" i="12"/>
  <c r="I175" i="12"/>
  <c r="D176" i="12"/>
  <c r="F176" i="12"/>
  <c r="I176" i="12"/>
  <c r="F177" i="12"/>
  <c r="I177" i="12"/>
  <c r="F178" i="12"/>
  <c r="I178" i="12"/>
  <c r="F179" i="12"/>
  <c r="I179" i="12"/>
  <c r="F180" i="12"/>
  <c r="I180" i="12"/>
  <c r="D181" i="12"/>
  <c r="F181" i="12"/>
  <c r="I181" i="12"/>
  <c r="F182" i="12"/>
  <c r="I182" i="12"/>
  <c r="F183" i="12"/>
  <c r="I183" i="12"/>
  <c r="F184" i="12"/>
  <c r="I184" i="12"/>
  <c r="D185" i="12"/>
  <c r="F185" i="12"/>
  <c r="I185" i="12"/>
  <c r="F186" i="12"/>
  <c r="I186" i="12"/>
  <c r="F187" i="12"/>
  <c r="I187" i="12"/>
  <c r="F188" i="12"/>
  <c r="I188" i="12"/>
  <c r="F189" i="12"/>
  <c r="I189" i="12"/>
  <c r="D190" i="12"/>
  <c r="F190" i="12"/>
  <c r="I190" i="12"/>
  <c r="F191" i="12"/>
  <c r="I191" i="12"/>
  <c r="F192" i="12"/>
  <c r="I192" i="12"/>
  <c r="F193" i="12"/>
  <c r="I193" i="12"/>
  <c r="F194" i="12"/>
  <c r="I194" i="12"/>
  <c r="F195" i="12"/>
  <c r="I195" i="12"/>
  <c r="F196" i="12"/>
  <c r="I196" i="12"/>
  <c r="F197" i="12"/>
  <c r="I197" i="12"/>
  <c r="D198" i="12"/>
  <c r="F198" i="12"/>
  <c r="I198" i="12"/>
  <c r="F199" i="12"/>
  <c r="I199" i="12"/>
  <c r="F200" i="12"/>
  <c r="I200" i="12"/>
  <c r="F201" i="12"/>
  <c r="I201" i="12"/>
  <c r="D202" i="12"/>
  <c r="F202" i="12"/>
  <c r="I202" i="12"/>
  <c r="F203" i="12"/>
  <c r="I203" i="12"/>
  <c r="F204" i="12"/>
  <c r="I204" i="12"/>
  <c r="F205" i="12"/>
  <c r="I205" i="12"/>
  <c r="F206" i="12"/>
  <c r="I206" i="12"/>
  <c r="F207" i="12"/>
  <c r="I207" i="12"/>
  <c r="F208" i="12"/>
  <c r="I208" i="12"/>
  <c r="D209" i="12"/>
  <c r="F209" i="12"/>
  <c r="I209" i="12"/>
  <c r="F210" i="12"/>
  <c r="I210" i="12"/>
  <c r="F211" i="12"/>
  <c r="I211" i="12"/>
  <c r="F212" i="12"/>
  <c r="I212" i="12"/>
  <c r="F213" i="12"/>
  <c r="I213" i="12"/>
  <c r="F214" i="12"/>
  <c r="I214" i="12"/>
  <c r="D215" i="12"/>
  <c r="F215" i="12"/>
  <c r="I215" i="12"/>
  <c r="F216" i="12"/>
  <c r="I216" i="12"/>
  <c r="F217" i="12"/>
  <c r="I217" i="12"/>
  <c r="D218" i="12"/>
  <c r="F218" i="12"/>
  <c r="I218" i="12"/>
  <c r="F219" i="12"/>
  <c r="I219" i="12"/>
  <c r="F220" i="12"/>
  <c r="I220" i="12"/>
  <c r="F221" i="12"/>
  <c r="I221" i="12"/>
  <c r="D222" i="12"/>
  <c r="F222" i="12"/>
  <c r="I222" i="12"/>
  <c r="F223" i="12"/>
  <c r="I223" i="12"/>
  <c r="F224" i="12"/>
  <c r="I224" i="12"/>
  <c r="E225" i="12"/>
  <c r="D20" i="10"/>
  <c r="D21" i="10"/>
  <c r="D22" i="10"/>
  <c r="D23" i="10"/>
  <c r="D28" i="10"/>
  <c r="D29" i="10"/>
  <c r="D30" i="10"/>
  <c r="D31" i="10"/>
  <c r="D32" i="10"/>
  <c r="D33" i="10"/>
  <c r="D34" i="10"/>
  <c r="D35" i="10"/>
  <c r="D36" i="10"/>
  <c r="D37" i="10"/>
  <c r="D39" i="10"/>
  <c r="D40" i="10"/>
  <c r="D41" i="10"/>
  <c r="D42" i="10"/>
  <c r="D43" i="10"/>
  <c r="D44" i="10"/>
  <c r="D45" i="10"/>
  <c r="D46" i="10"/>
  <c r="D47" i="10"/>
  <c r="D48" i="10"/>
  <c r="D49" i="10"/>
  <c r="D51" i="10"/>
  <c r="D52" i="10"/>
  <c r="D53" i="10"/>
  <c r="D54" i="10"/>
  <c r="D55" i="10"/>
  <c r="D56" i="10"/>
  <c r="D57" i="10"/>
  <c r="D58" i="10"/>
  <c r="D59" i="10"/>
  <c r="D60" i="10"/>
  <c r="D61" i="10"/>
  <c r="D63" i="10"/>
  <c r="D64" i="10"/>
  <c r="D65" i="10"/>
  <c r="D66" i="10"/>
  <c r="D67" i="10"/>
  <c r="D68" i="10"/>
  <c r="D69" i="10"/>
  <c r="D70" i="10"/>
  <c r="D71" i="10"/>
  <c r="D72" i="10"/>
  <c r="D73" i="10"/>
  <c r="D75" i="10"/>
  <c r="D76" i="10"/>
  <c r="D77" i="10"/>
  <c r="D78" i="10"/>
  <c r="D79" i="10"/>
  <c r="D80" i="10"/>
  <c r="D81" i="10"/>
  <c r="D82" i="10"/>
  <c r="D83" i="10"/>
  <c r="D84" i="10"/>
  <c r="D85" i="10"/>
  <c r="D87" i="10"/>
  <c r="D88" i="10"/>
  <c r="D89" i="10"/>
  <c r="D90" i="10"/>
  <c r="D91" i="10"/>
  <c r="D92" i="10"/>
  <c r="D93" i="10"/>
  <c r="D94" i="10"/>
  <c r="D95" i="10"/>
  <c r="D96" i="10"/>
  <c r="D97" i="10"/>
  <c r="D99" i="10"/>
  <c r="D100" i="10"/>
  <c r="D101" i="10"/>
  <c r="D102" i="10"/>
  <c r="D103" i="10"/>
  <c r="D104" i="10"/>
  <c r="D105" i="10"/>
  <c r="D106" i="10"/>
  <c r="D107" i="10"/>
  <c r="D108" i="10"/>
  <c r="D109" i="10"/>
  <c r="D111" i="10"/>
  <c r="D112" i="10"/>
  <c r="D113" i="10"/>
  <c r="D114" i="10"/>
  <c r="D115" i="10"/>
  <c r="D116" i="10"/>
  <c r="D117" i="10"/>
  <c r="D118" i="10"/>
  <c r="D119" i="10"/>
  <c r="D120" i="10"/>
  <c r="D121" i="10"/>
  <c r="D123" i="10"/>
  <c r="D124" i="10"/>
  <c r="D125" i="10"/>
  <c r="D126" i="10"/>
  <c r="D127" i="10"/>
  <c r="D128" i="10"/>
  <c r="D129" i="10"/>
  <c r="D130" i="10"/>
  <c r="D131" i="10"/>
  <c r="D132" i="10"/>
  <c r="D133" i="10"/>
  <c r="D135" i="10"/>
  <c r="D136" i="10"/>
  <c r="D137" i="10"/>
  <c r="D138" i="10"/>
  <c r="D139" i="10"/>
  <c r="D140" i="10"/>
  <c r="D141" i="10"/>
  <c r="D142" i="10"/>
  <c r="D143" i="10"/>
  <c r="D144" i="10"/>
  <c r="D145" i="10"/>
  <c r="D147" i="10"/>
  <c r="D148" i="10"/>
  <c r="D149" i="10"/>
  <c r="D150" i="10"/>
  <c r="D151" i="10"/>
  <c r="D152" i="10"/>
  <c r="D153" i="10"/>
  <c r="D154" i="10"/>
  <c r="D155" i="10"/>
  <c r="D156" i="10"/>
  <c r="D157" i="10"/>
  <c r="D159" i="10"/>
  <c r="D160" i="10"/>
  <c r="D161" i="10"/>
  <c r="D162" i="10"/>
  <c r="D164" i="10"/>
  <c r="D165" i="10"/>
  <c r="D166" i="10"/>
  <c r="D167" i="10"/>
  <c r="D168" i="10"/>
  <c r="D169" i="10"/>
  <c r="D171" i="10"/>
  <c r="D172" i="10"/>
  <c r="D173" i="10"/>
  <c r="D174" i="10"/>
  <c r="D175" i="10"/>
  <c r="D176" i="10"/>
  <c r="D177" i="10"/>
  <c r="D178" i="10"/>
  <c r="D179" i="10"/>
  <c r="D180" i="10"/>
  <c r="D181" i="10"/>
  <c r="D183" i="10"/>
  <c r="D184" i="10"/>
  <c r="D185" i="10"/>
  <c r="D186" i="10"/>
  <c r="D187" i="10"/>
  <c r="D188" i="10"/>
  <c r="D189" i="10"/>
  <c r="D190" i="10"/>
  <c r="D191" i="10"/>
  <c r="D192" i="10"/>
  <c r="D193" i="10"/>
  <c r="D195" i="10"/>
  <c r="D196" i="10"/>
  <c r="D197" i="10"/>
  <c r="D198" i="10"/>
  <c r="D199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S225" i="10"/>
  <c r="O225" i="10"/>
  <c r="D200" i="10"/>
  <c r="D163" i="10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D207" i="12"/>
  <c r="D194" i="12"/>
  <c r="D178" i="12"/>
  <c r="D60" i="12"/>
  <c r="D103" i="12"/>
  <c r="D53" i="12"/>
  <c r="D208" i="12"/>
  <c r="D145" i="12"/>
  <c r="D136" i="12"/>
  <c r="D130" i="12"/>
  <c r="D73" i="12"/>
  <c r="D211" i="12"/>
  <c r="D117" i="12"/>
  <c r="D95" i="12"/>
  <c r="D51" i="12"/>
  <c r="D32" i="12"/>
  <c r="D223" i="12"/>
  <c r="D220" i="12"/>
  <c r="D217" i="12"/>
  <c r="D214" i="12"/>
  <c r="D191" i="12"/>
  <c r="D188" i="12"/>
  <c r="D175" i="12"/>
  <c r="D172" i="12"/>
  <c r="D163" i="12"/>
  <c r="D157" i="12"/>
  <c r="D123" i="12"/>
  <c r="D104" i="12"/>
  <c r="D82" i="12"/>
  <c r="D57" i="12"/>
  <c r="D47" i="12"/>
  <c r="D35" i="12"/>
  <c r="D25" i="12"/>
  <c r="D15" i="12"/>
  <c r="D11" i="12"/>
  <c r="D210" i="12"/>
  <c r="D197" i="12"/>
  <c r="D132" i="12"/>
  <c r="D116" i="12"/>
  <c r="D113" i="12"/>
  <c r="D107" i="12"/>
  <c r="D100" i="12"/>
  <c r="D75" i="12"/>
  <c r="D50" i="12"/>
  <c r="D28" i="12"/>
  <c r="D203" i="12"/>
  <c r="D200" i="12"/>
  <c r="D184" i="12"/>
  <c r="D150" i="12"/>
  <c r="D147" i="12"/>
  <c r="D119" i="12"/>
  <c r="D78" i="12"/>
  <c r="D14" i="12"/>
  <c r="D62" i="12"/>
  <c r="D49" i="12"/>
  <c r="D52" i="12"/>
  <c r="D33" i="12"/>
  <c r="D17" i="12"/>
  <c r="D13" i="12"/>
  <c r="D169" i="12"/>
  <c r="D166" i="12"/>
  <c r="D91" i="12"/>
  <c r="D213" i="12"/>
  <c r="D219" i="12"/>
  <c r="D216" i="12"/>
  <c r="D206" i="12"/>
  <c r="D193" i="12"/>
  <c r="D177" i="12"/>
  <c r="D59" i="12"/>
  <c r="D180" i="12"/>
  <c r="D143" i="12"/>
  <c r="D71" i="12"/>
  <c r="D93" i="12"/>
  <c r="D77" i="12"/>
  <c r="D212" i="12"/>
  <c r="D118" i="12"/>
  <c r="D224" i="12"/>
  <c r="D221" i="12"/>
  <c r="D205" i="12"/>
  <c r="D192" i="12"/>
  <c r="D155" i="12"/>
  <c r="D80" i="12"/>
  <c r="D58" i="12"/>
  <c r="D55" i="12"/>
  <c r="D45" i="12"/>
  <c r="D42" i="12"/>
  <c r="D39" i="12"/>
  <c r="D23" i="12"/>
  <c r="D160" i="12"/>
  <c r="D141" i="12"/>
  <c r="D129" i="12"/>
  <c r="D126" i="12"/>
  <c r="D85" i="12"/>
  <c r="D69" i="12"/>
  <c r="D66" i="12"/>
  <c r="D122" i="12"/>
  <c r="D34" i="12"/>
  <c r="D21" i="12"/>
  <c r="D165" i="12"/>
  <c r="D159" i="12"/>
  <c r="D125" i="12"/>
  <c r="D81" i="12"/>
  <c r="D37" i="12"/>
  <c r="D24" i="12"/>
  <c r="D196" i="12"/>
  <c r="D106" i="12"/>
  <c r="D87" i="12"/>
  <c r="D199" i="12"/>
  <c r="D183" i="12"/>
  <c r="D146" i="12"/>
  <c r="D109" i="12"/>
  <c r="D30" i="12"/>
  <c r="D186" i="12"/>
  <c r="D149" i="12"/>
  <c r="D102" i="12"/>
  <c r="D195" i="12"/>
  <c r="D189" i="12"/>
  <c r="D179" i="12"/>
  <c r="D170" i="12"/>
  <c r="D167" i="12"/>
  <c r="D161" i="12"/>
  <c r="D142" i="12"/>
  <c r="D139" i="12"/>
  <c r="D127" i="12"/>
  <c r="D105" i="12"/>
  <c r="D89" i="12"/>
  <c r="D86" i="12"/>
  <c r="D83" i="12"/>
  <c r="D70" i="12"/>
  <c r="D67" i="12"/>
  <c r="D64" i="12"/>
  <c r="D48" i="12"/>
  <c r="D29" i="12"/>
  <c r="D26" i="12"/>
  <c r="D16" i="12"/>
  <c r="D12" i="12"/>
  <c r="D187" i="12"/>
  <c r="D153" i="12"/>
  <c r="D46" i="12"/>
  <c r="D182" i="12"/>
  <c r="D92" i="12"/>
  <c r="D101" i="12"/>
  <c r="D204" i="12"/>
  <c r="D201" i="12"/>
  <c r="D154" i="12"/>
  <c r="D151" i="12"/>
  <c r="D120" i="12"/>
  <c r="D79" i="12"/>
  <c r="D54" i="12"/>
  <c r="D44" i="12"/>
  <c r="D41" i="12"/>
  <c r="D22" i="12"/>
  <c r="D19" i="12"/>
  <c r="B44" i="13"/>
  <c r="D6" i="12"/>
  <c r="D7" i="12"/>
  <c r="D9" i="12"/>
  <c r="D10" i="12"/>
  <c r="D8" i="12"/>
  <c r="M216" i="10"/>
  <c r="N216" i="10" s="1"/>
  <c r="C6" i="10"/>
  <c r="M109" i="10" l="1"/>
  <c r="N109" i="10" s="1"/>
  <c r="M97" i="10"/>
  <c r="N97" i="10" s="1"/>
  <c r="M13" i="10"/>
  <c r="N13" i="10" s="1"/>
  <c r="M108" i="10"/>
  <c r="N108" i="10" s="1"/>
  <c r="M24" i="10"/>
  <c r="N24" i="10" s="1"/>
  <c r="M28" i="14"/>
  <c r="N28" i="14" s="1"/>
  <c r="M48" i="10"/>
  <c r="N48" i="10" s="1"/>
  <c r="M73" i="10"/>
  <c r="N73" i="10" s="1"/>
  <c r="M130" i="10"/>
  <c r="N130" i="10" s="1"/>
  <c r="M37" i="10"/>
  <c r="N37" i="10" s="1"/>
  <c r="E18" i="10"/>
  <c r="D17" i="10"/>
  <c r="D13" i="10"/>
  <c r="D27" i="10"/>
  <c r="D12" i="10"/>
  <c r="D25" i="10"/>
  <c r="D20" i="14"/>
  <c r="H10" i="12"/>
  <c r="I10" i="12" s="1"/>
  <c r="K10" i="12" s="1"/>
  <c r="D24" i="10"/>
  <c r="H9" i="12"/>
  <c r="I9" i="12" s="1"/>
  <c r="K9" i="12" s="1"/>
  <c r="F225" i="12"/>
  <c r="E15" i="14"/>
  <c r="M15" i="14" s="1"/>
  <c r="N15" i="14" s="1"/>
  <c r="D16" i="14"/>
  <c r="G12" i="10"/>
  <c r="D15" i="14"/>
  <c r="D13" i="14"/>
  <c r="D15" i="10"/>
  <c r="D9" i="10"/>
  <c r="D10" i="10"/>
  <c r="G9" i="10"/>
  <c r="M9" i="10" s="1"/>
  <c r="N9" i="10" s="1"/>
  <c r="J9" i="10"/>
  <c r="G5" i="12"/>
  <c r="H5" i="12" s="1"/>
  <c r="D5" i="12"/>
  <c r="E11" i="14"/>
  <c r="M11" i="14" s="1"/>
  <c r="N11" i="14" s="1"/>
  <c r="M119" i="10"/>
  <c r="N119" i="10" s="1"/>
  <c r="M36" i="10"/>
  <c r="N36" i="10" s="1"/>
  <c r="M202" i="10"/>
  <c r="N202" i="10" s="1"/>
  <c r="M70" i="14"/>
  <c r="N70" i="14" s="1"/>
  <c r="M23" i="10"/>
  <c r="N23" i="10" s="1"/>
  <c r="M143" i="10"/>
  <c r="N143" i="10" s="1"/>
  <c r="M131" i="10"/>
  <c r="N131" i="10" s="1"/>
  <c r="M203" i="14"/>
  <c r="N203" i="14" s="1"/>
  <c r="M59" i="14"/>
  <c r="N59" i="14" s="1"/>
  <c r="M143" i="14"/>
  <c r="N143" i="14" s="1"/>
  <c r="M215" i="10"/>
  <c r="N215" i="10" s="1"/>
  <c r="M168" i="10"/>
  <c r="N168" i="10" s="1"/>
  <c r="M65" i="14"/>
  <c r="N65" i="14" s="1"/>
  <c r="M200" i="10"/>
  <c r="N200" i="10" s="1"/>
  <c r="M145" i="10"/>
  <c r="N145" i="10" s="1"/>
  <c r="M96" i="10"/>
  <c r="N96" i="10" s="1"/>
  <c r="M155" i="10"/>
  <c r="N155" i="10" s="1"/>
  <c r="M61" i="10"/>
  <c r="N61" i="10" s="1"/>
  <c r="M60" i="10"/>
  <c r="N60" i="10" s="1"/>
  <c r="M67" i="14"/>
  <c r="N67" i="14" s="1"/>
  <c r="M66" i="14"/>
  <c r="N66" i="14" s="1"/>
  <c r="M203" i="10"/>
  <c r="N203" i="10" s="1"/>
  <c r="M140" i="10"/>
  <c r="N140" i="10" s="1"/>
  <c r="M39" i="10"/>
  <c r="N39" i="10" s="1"/>
  <c r="V4" i="4"/>
  <c r="B5" i="13" s="1"/>
  <c r="X14" i="4"/>
  <c r="X19" i="4"/>
  <c r="X20" i="4"/>
  <c r="V21" i="4"/>
  <c r="X10" i="4"/>
  <c r="X21" i="4"/>
  <c r="X7" i="4"/>
  <c r="W19" i="4"/>
  <c r="X13" i="4"/>
  <c r="X8" i="4"/>
  <c r="X4" i="4"/>
  <c r="W14" i="4"/>
  <c r="W16" i="4"/>
  <c r="V11" i="4"/>
  <c r="B12" i="13" s="1"/>
  <c r="W15" i="4"/>
  <c r="X5" i="4"/>
  <c r="V15" i="4"/>
  <c r="X16" i="4"/>
  <c r="V9" i="4"/>
  <c r="B10" i="13" s="1"/>
  <c r="X9" i="4"/>
  <c r="X6" i="4"/>
  <c r="V8" i="4"/>
  <c r="B9" i="13" s="1"/>
  <c r="V7" i="4"/>
  <c r="B8" i="13" s="1"/>
  <c r="V6" i="4"/>
  <c r="B7" i="13" s="1"/>
  <c r="V10" i="4"/>
  <c r="B11" i="13" s="1"/>
  <c r="V5" i="4"/>
  <c r="B6" i="13" s="1"/>
  <c r="W13" i="4"/>
  <c r="X11" i="4"/>
  <c r="X17" i="4"/>
  <c r="V17" i="4"/>
  <c r="W12" i="4"/>
  <c r="C13" i="13" s="1"/>
  <c r="C14" i="13" s="1"/>
  <c r="W20" i="4"/>
  <c r="X12" i="4"/>
  <c r="V18" i="4"/>
  <c r="X18" i="4"/>
  <c r="I8" i="12"/>
  <c r="K8" i="12" s="1"/>
  <c r="B19" i="6"/>
  <c r="B25" i="6" s="1"/>
  <c r="M157" i="14"/>
  <c r="N157" i="14" s="1"/>
  <c r="M135" i="14"/>
  <c r="N135" i="14" s="1"/>
  <c r="M221" i="14"/>
  <c r="N221" i="14" s="1"/>
  <c r="E206" i="14"/>
  <c r="D206" i="14"/>
  <c r="G206" i="14"/>
  <c r="M206" i="14" s="1"/>
  <c r="N206" i="14" s="1"/>
  <c r="E218" i="10"/>
  <c r="J218" i="10"/>
  <c r="G218" i="10"/>
  <c r="E206" i="10"/>
  <c r="J206" i="10"/>
  <c r="G206" i="10"/>
  <c r="E194" i="10"/>
  <c r="D194" i="10"/>
  <c r="G194" i="10"/>
  <c r="J194" i="10"/>
  <c r="G182" i="10"/>
  <c r="D182" i="10"/>
  <c r="J182" i="10"/>
  <c r="E182" i="10"/>
  <c r="J170" i="10"/>
  <c r="D170" i="10"/>
  <c r="G170" i="10"/>
  <c r="M170" i="10" s="1"/>
  <c r="N170" i="10" s="1"/>
  <c r="E170" i="10"/>
  <c r="E158" i="10"/>
  <c r="D158" i="10"/>
  <c r="J158" i="10"/>
  <c r="G158" i="10"/>
  <c r="G146" i="10"/>
  <c r="J146" i="10"/>
  <c r="D146" i="10"/>
  <c r="E146" i="10"/>
  <c r="G134" i="10"/>
  <c r="E134" i="10"/>
  <c r="J134" i="10"/>
  <c r="D134" i="10"/>
  <c r="G122" i="10"/>
  <c r="E122" i="10"/>
  <c r="D122" i="10"/>
  <c r="J122" i="10"/>
  <c r="G110" i="10"/>
  <c r="E110" i="10"/>
  <c r="D110" i="10"/>
  <c r="J110" i="10"/>
  <c r="G98" i="10"/>
  <c r="J98" i="10"/>
  <c r="D98" i="10"/>
  <c r="E98" i="10"/>
  <c r="J86" i="10"/>
  <c r="D86" i="10"/>
  <c r="E86" i="10"/>
  <c r="G86" i="10"/>
  <c r="E74" i="10"/>
  <c r="D74" i="10"/>
  <c r="J74" i="10"/>
  <c r="G74" i="10"/>
  <c r="G62" i="10"/>
  <c r="J62" i="10"/>
  <c r="E62" i="10"/>
  <c r="D62" i="10"/>
  <c r="G50" i="10"/>
  <c r="D50" i="10"/>
  <c r="J50" i="10"/>
  <c r="E50" i="10"/>
  <c r="D38" i="10"/>
  <c r="J38" i="10"/>
  <c r="E38" i="10"/>
  <c r="G38" i="10"/>
  <c r="E26" i="10"/>
  <c r="J26" i="10"/>
  <c r="D26" i="10"/>
  <c r="G26" i="10"/>
  <c r="G14" i="10"/>
  <c r="E14" i="10"/>
  <c r="D14" i="10"/>
  <c r="J14" i="10"/>
  <c r="E218" i="14"/>
  <c r="G218" i="14"/>
  <c r="M218" i="14" s="1"/>
  <c r="N218" i="14" s="1"/>
  <c r="D218" i="14"/>
  <c r="G182" i="14"/>
  <c r="E182" i="14"/>
  <c r="D182" i="14"/>
  <c r="E170" i="14"/>
  <c r="G170" i="14"/>
  <c r="D170" i="14"/>
  <c r="E158" i="14"/>
  <c r="D158" i="14"/>
  <c r="G158" i="14"/>
  <c r="E146" i="14"/>
  <c r="D146" i="14"/>
  <c r="G146" i="14"/>
  <c r="M146" i="14" s="1"/>
  <c r="N146" i="14" s="1"/>
  <c r="D134" i="14"/>
  <c r="E134" i="14"/>
  <c r="G134" i="14"/>
  <c r="G122" i="14"/>
  <c r="M122" i="14" s="1"/>
  <c r="N122" i="14" s="1"/>
  <c r="D122" i="14"/>
  <c r="E110" i="14"/>
  <c r="D110" i="14"/>
  <c r="G110" i="14"/>
  <c r="E98" i="14"/>
  <c r="D98" i="14"/>
  <c r="E86" i="14"/>
  <c r="G86" i="14"/>
  <c r="D86" i="14"/>
  <c r="E74" i="14"/>
  <c r="G74" i="14"/>
  <c r="D74" i="14"/>
  <c r="E62" i="14"/>
  <c r="G62" i="14"/>
  <c r="D62" i="14"/>
  <c r="E50" i="14"/>
  <c r="G50" i="14"/>
  <c r="D50" i="14"/>
  <c r="E38" i="14"/>
  <c r="G38" i="14"/>
  <c r="D38" i="14"/>
  <c r="D26" i="14"/>
  <c r="E26" i="14"/>
  <c r="G26" i="14"/>
  <c r="G14" i="14"/>
  <c r="E14" i="14"/>
  <c r="D14" i="14"/>
  <c r="M193" i="14"/>
  <c r="N193" i="14" s="1"/>
  <c r="G98" i="14"/>
  <c r="G194" i="14"/>
  <c r="D194" i="14"/>
  <c r="E194" i="14"/>
  <c r="M46" i="14"/>
  <c r="N46" i="14" s="1"/>
  <c r="M181" i="14"/>
  <c r="N181" i="14" s="1"/>
  <c r="E169" i="14"/>
  <c r="M169" i="14" s="1"/>
  <c r="N169" i="14" s="1"/>
  <c r="G148" i="14"/>
  <c r="M148" i="14" s="1"/>
  <c r="N148" i="14" s="1"/>
  <c r="E207" i="14"/>
  <c r="M207" i="14" s="1"/>
  <c r="N207" i="14" s="1"/>
  <c r="G193" i="14"/>
  <c r="G175" i="14"/>
  <c r="G36" i="14"/>
  <c r="E166" i="14"/>
  <c r="M166" i="14" s="1"/>
  <c r="N166" i="14" s="1"/>
  <c r="E117" i="14"/>
  <c r="E90" i="14"/>
  <c r="M90" i="14" s="1"/>
  <c r="N90" i="14" s="1"/>
  <c r="G69" i="14"/>
  <c r="M69" i="14" s="1"/>
  <c r="N69" i="14" s="1"/>
  <c r="E45" i="14"/>
  <c r="M45" i="14" s="1"/>
  <c r="N45" i="14" s="1"/>
  <c r="M177" i="10"/>
  <c r="N177" i="10" s="1"/>
  <c r="J21" i="10"/>
  <c r="E216" i="14"/>
  <c r="G216" i="14"/>
  <c r="G168" i="14"/>
  <c r="E168" i="14"/>
  <c r="M96" i="14"/>
  <c r="N96" i="14" s="1"/>
  <c r="G84" i="14"/>
  <c r="E84" i="14"/>
  <c r="E60" i="14"/>
  <c r="G60" i="14"/>
  <c r="M36" i="14"/>
  <c r="N36" i="14" s="1"/>
  <c r="M220" i="14"/>
  <c r="N220" i="14" s="1"/>
  <c r="M219" i="14"/>
  <c r="N219" i="14" s="1"/>
  <c r="G192" i="14"/>
  <c r="M192" i="14" s="1"/>
  <c r="N192" i="14" s="1"/>
  <c r="M173" i="14"/>
  <c r="N173" i="14" s="1"/>
  <c r="G156" i="14"/>
  <c r="M156" i="14" s="1"/>
  <c r="N156" i="14" s="1"/>
  <c r="E192" i="14"/>
  <c r="E165" i="14"/>
  <c r="M165" i="14" s="1"/>
  <c r="N165" i="14" s="1"/>
  <c r="E116" i="14"/>
  <c r="G92" i="14"/>
  <c r="M92" i="14" s="1"/>
  <c r="N92" i="14" s="1"/>
  <c r="G25" i="14"/>
  <c r="M25" i="14" s="1"/>
  <c r="N25" i="14" s="1"/>
  <c r="M215" i="14"/>
  <c r="N215" i="14" s="1"/>
  <c r="E161" i="14"/>
  <c r="M161" i="14" s="1"/>
  <c r="N161" i="14" s="1"/>
  <c r="G142" i="14"/>
  <c r="M142" i="14" s="1"/>
  <c r="N142" i="14" s="1"/>
  <c r="G115" i="14"/>
  <c r="M115" i="14" s="1"/>
  <c r="N115" i="14" s="1"/>
  <c r="G88" i="14"/>
  <c r="M88" i="14" s="1"/>
  <c r="N88" i="14" s="1"/>
  <c r="G43" i="14"/>
  <c r="M43" i="14" s="1"/>
  <c r="N43" i="14" s="1"/>
  <c r="E56" i="10"/>
  <c r="M56" i="10" s="1"/>
  <c r="N56" i="10" s="1"/>
  <c r="J224" i="10"/>
  <c r="J56" i="10"/>
  <c r="E154" i="14"/>
  <c r="G154" i="14"/>
  <c r="E118" i="14"/>
  <c r="G118" i="14"/>
  <c r="E217" i="14"/>
  <c r="M217" i="14" s="1"/>
  <c r="N217" i="14" s="1"/>
  <c r="E27" i="14"/>
  <c r="M27" i="14" s="1"/>
  <c r="N27" i="14" s="1"/>
  <c r="G138" i="14"/>
  <c r="M138" i="14" s="1"/>
  <c r="N138" i="14" s="1"/>
  <c r="M191" i="14"/>
  <c r="N191" i="14" s="1"/>
  <c r="G153" i="14"/>
  <c r="M153" i="14" s="1"/>
  <c r="N153" i="14" s="1"/>
  <c r="G109" i="14"/>
  <c r="G63" i="14"/>
  <c r="M63" i="14" s="1"/>
  <c r="N63" i="14" s="1"/>
  <c r="G24" i="14"/>
  <c r="M24" i="14" s="1"/>
  <c r="N24" i="14" s="1"/>
  <c r="E213" i="14"/>
  <c r="M213" i="14" s="1"/>
  <c r="N213" i="14" s="1"/>
  <c r="E189" i="14"/>
  <c r="M189" i="14" s="1"/>
  <c r="N189" i="14" s="1"/>
  <c r="E114" i="14"/>
  <c r="G58" i="14"/>
  <c r="M69" i="10"/>
  <c r="N69" i="10" s="1"/>
  <c r="E32" i="10"/>
  <c r="G129" i="14"/>
  <c r="E129" i="14"/>
  <c r="M117" i="14"/>
  <c r="N117" i="14" s="1"/>
  <c r="E93" i="14"/>
  <c r="G93" i="14"/>
  <c r="E81" i="14"/>
  <c r="G81" i="14"/>
  <c r="E21" i="14"/>
  <c r="G21" i="14"/>
  <c r="G213" i="10"/>
  <c r="J213" i="10"/>
  <c r="E213" i="10"/>
  <c r="M213" i="10" s="1"/>
  <c r="N213" i="10" s="1"/>
  <c r="G201" i="10"/>
  <c r="E201" i="10"/>
  <c r="J189" i="10"/>
  <c r="E189" i="10"/>
  <c r="G153" i="10"/>
  <c r="E153" i="10"/>
  <c r="E129" i="10"/>
  <c r="J129" i="10"/>
  <c r="G117" i="10"/>
  <c r="E117" i="10"/>
  <c r="J105" i="10"/>
  <c r="E105" i="10"/>
  <c r="M105" i="10" s="1"/>
  <c r="N105" i="10" s="1"/>
  <c r="E93" i="10"/>
  <c r="G93" i="10"/>
  <c r="G69" i="10"/>
  <c r="J69" i="10"/>
  <c r="M57" i="10"/>
  <c r="N57" i="10" s="1"/>
  <c r="E45" i="10"/>
  <c r="J45" i="10"/>
  <c r="G45" i="10"/>
  <c r="G33" i="10"/>
  <c r="J33" i="10"/>
  <c r="E33" i="10"/>
  <c r="G52" i="14"/>
  <c r="M52" i="14" s="1"/>
  <c r="N52" i="14" s="1"/>
  <c r="E39" i="14"/>
  <c r="M39" i="14" s="1"/>
  <c r="N39" i="14" s="1"/>
  <c r="G150" i="14"/>
  <c r="M150" i="14" s="1"/>
  <c r="N150" i="14" s="1"/>
  <c r="G214" i="14"/>
  <c r="M214" i="14" s="1"/>
  <c r="N214" i="14" s="1"/>
  <c r="G190" i="14"/>
  <c r="M190" i="14" s="1"/>
  <c r="N190" i="14" s="1"/>
  <c r="G147" i="14"/>
  <c r="M147" i="14" s="1"/>
  <c r="N147" i="14" s="1"/>
  <c r="E133" i="14"/>
  <c r="M133" i="14" s="1"/>
  <c r="N133" i="14" s="1"/>
  <c r="G108" i="14"/>
  <c r="M108" i="14" s="1"/>
  <c r="N108" i="14" s="1"/>
  <c r="G85" i="14"/>
  <c r="M85" i="14" s="1"/>
  <c r="N85" i="14" s="1"/>
  <c r="G61" i="14"/>
  <c r="M61" i="14" s="1"/>
  <c r="N61" i="14" s="1"/>
  <c r="E212" i="14"/>
  <c r="M212" i="14" s="1"/>
  <c r="N212" i="14" s="1"/>
  <c r="E188" i="14"/>
  <c r="M188" i="14" s="1"/>
  <c r="N188" i="14" s="1"/>
  <c r="G160" i="14"/>
  <c r="M160" i="14" s="1"/>
  <c r="N160" i="14" s="1"/>
  <c r="E132" i="14"/>
  <c r="M132" i="14" s="1"/>
  <c r="N132" i="14" s="1"/>
  <c r="G113" i="14"/>
  <c r="M113" i="14" s="1"/>
  <c r="N113" i="14" s="1"/>
  <c r="G41" i="14"/>
  <c r="M41" i="14" s="1"/>
  <c r="N41" i="14" s="1"/>
  <c r="M23" i="14"/>
  <c r="N23" i="14" s="1"/>
  <c r="E171" i="10"/>
  <c r="M95" i="10"/>
  <c r="N95" i="10" s="1"/>
  <c r="E67" i="10"/>
  <c r="G171" i="10"/>
  <c r="G129" i="10"/>
  <c r="E81" i="10"/>
  <c r="G32" i="10"/>
  <c r="J153" i="10"/>
  <c r="J117" i="10"/>
  <c r="J81" i="10"/>
  <c r="E200" i="14"/>
  <c r="G200" i="14"/>
  <c r="E176" i="14"/>
  <c r="G176" i="14"/>
  <c r="E152" i="14"/>
  <c r="G152" i="14"/>
  <c r="E140" i="14"/>
  <c r="G140" i="14"/>
  <c r="M128" i="14"/>
  <c r="N128" i="14" s="1"/>
  <c r="M116" i="14"/>
  <c r="N116" i="14" s="1"/>
  <c r="G68" i="14"/>
  <c r="E68" i="14"/>
  <c r="E56" i="14"/>
  <c r="G56" i="14"/>
  <c r="E44" i="14"/>
  <c r="G44" i="14"/>
  <c r="G32" i="14"/>
  <c r="E32" i="14"/>
  <c r="G212" i="10"/>
  <c r="E212" i="10"/>
  <c r="J212" i="10"/>
  <c r="E188" i="10"/>
  <c r="J188" i="10"/>
  <c r="G176" i="10"/>
  <c r="E176" i="10"/>
  <c r="E152" i="10"/>
  <c r="M152" i="10" s="1"/>
  <c r="N152" i="10" s="1"/>
  <c r="J152" i="10"/>
  <c r="J128" i="10"/>
  <c r="G128" i="10"/>
  <c r="G92" i="10"/>
  <c r="E92" i="10"/>
  <c r="M92" i="10" s="1"/>
  <c r="N92" i="10" s="1"/>
  <c r="J68" i="10"/>
  <c r="G68" i="10"/>
  <c r="G44" i="10"/>
  <c r="E44" i="10"/>
  <c r="J44" i="10"/>
  <c r="G20" i="10"/>
  <c r="E20" i="10"/>
  <c r="G64" i="14"/>
  <c r="M64" i="14" s="1"/>
  <c r="N64" i="14" s="1"/>
  <c r="G22" i="14"/>
  <c r="M22" i="14" s="1"/>
  <c r="N22" i="14" s="1"/>
  <c r="E208" i="14"/>
  <c r="M208" i="14" s="1"/>
  <c r="N208" i="14" s="1"/>
  <c r="E185" i="14"/>
  <c r="M185" i="14" s="1"/>
  <c r="N185" i="14" s="1"/>
  <c r="E104" i="14"/>
  <c r="M104" i="14" s="1"/>
  <c r="N104" i="14" s="1"/>
  <c r="E128" i="10"/>
  <c r="M128" i="10" s="1"/>
  <c r="N128" i="10" s="1"/>
  <c r="G80" i="10"/>
  <c r="M80" i="10" s="1"/>
  <c r="N80" i="10" s="1"/>
  <c r="J80" i="10"/>
  <c r="J39" i="10"/>
  <c r="E211" i="14"/>
  <c r="G211" i="14"/>
  <c r="M211" i="14" s="1"/>
  <c r="N211" i="14" s="1"/>
  <c r="E199" i="14"/>
  <c r="G199" i="14"/>
  <c r="E187" i="14"/>
  <c r="G187" i="14"/>
  <c r="M175" i="14"/>
  <c r="N175" i="14" s="1"/>
  <c r="E163" i="14"/>
  <c r="G163" i="14"/>
  <c r="E151" i="14"/>
  <c r="G151" i="14"/>
  <c r="E139" i="14"/>
  <c r="G139" i="14"/>
  <c r="G127" i="14"/>
  <c r="E127" i="14"/>
  <c r="E91" i="14"/>
  <c r="G91" i="14"/>
  <c r="E55" i="14"/>
  <c r="G55" i="14"/>
  <c r="E31" i="14"/>
  <c r="G31" i="14"/>
  <c r="E19" i="14"/>
  <c r="G19" i="14"/>
  <c r="G211" i="10"/>
  <c r="J211" i="10"/>
  <c r="E211" i="10"/>
  <c r="J199" i="10"/>
  <c r="G199" i="10"/>
  <c r="J187" i="10"/>
  <c r="G187" i="10"/>
  <c r="J175" i="10"/>
  <c r="G175" i="10"/>
  <c r="E175" i="10"/>
  <c r="G163" i="10"/>
  <c r="J163" i="10"/>
  <c r="E163" i="10"/>
  <c r="E151" i="10"/>
  <c r="M151" i="10" s="1"/>
  <c r="N151" i="10" s="1"/>
  <c r="J151" i="10"/>
  <c r="J139" i="10"/>
  <c r="E139" i="10"/>
  <c r="M139" i="10" s="1"/>
  <c r="N139" i="10" s="1"/>
  <c r="G127" i="10"/>
  <c r="M127" i="10" s="1"/>
  <c r="N127" i="10" s="1"/>
  <c r="J127" i="10"/>
  <c r="J103" i="10"/>
  <c r="E103" i="10"/>
  <c r="G91" i="10"/>
  <c r="J91" i="10"/>
  <c r="E91" i="10"/>
  <c r="J79" i="10"/>
  <c r="G79" i="10"/>
  <c r="E79" i="10"/>
  <c r="G43" i="10"/>
  <c r="J43" i="10"/>
  <c r="E43" i="10"/>
  <c r="E31" i="10"/>
  <c r="J31" i="10"/>
  <c r="G31" i="10"/>
  <c r="G19" i="10"/>
  <c r="J19" i="10"/>
  <c r="E19" i="10"/>
  <c r="G112" i="14"/>
  <c r="M112" i="14" s="1"/>
  <c r="N112" i="14" s="1"/>
  <c r="G123" i="14"/>
  <c r="M123" i="14" s="1"/>
  <c r="N123" i="14" s="1"/>
  <c r="G106" i="14"/>
  <c r="M106" i="14" s="1"/>
  <c r="N106" i="14" s="1"/>
  <c r="G82" i="14"/>
  <c r="M82" i="14" s="1"/>
  <c r="N82" i="14" s="1"/>
  <c r="G51" i="14"/>
  <c r="G20" i="14"/>
  <c r="M20" i="14" s="1"/>
  <c r="N20" i="14" s="1"/>
  <c r="E184" i="14"/>
  <c r="M184" i="14" s="1"/>
  <c r="N184" i="14" s="1"/>
  <c r="M131" i="14"/>
  <c r="N131" i="14" s="1"/>
  <c r="E103" i="14"/>
  <c r="M103" i="14" s="1"/>
  <c r="N103" i="14" s="1"/>
  <c r="M35" i="14"/>
  <c r="N35" i="14" s="1"/>
  <c r="E16" i="14"/>
  <c r="M16" i="14" s="1"/>
  <c r="N16" i="14" s="1"/>
  <c r="E199" i="10"/>
  <c r="M12" i="10"/>
  <c r="N12" i="10" s="1"/>
  <c r="G208" i="10"/>
  <c r="M208" i="10" s="1"/>
  <c r="N208" i="10" s="1"/>
  <c r="G104" i="10"/>
  <c r="M104" i="10" s="1"/>
  <c r="N104" i="10" s="1"/>
  <c r="E13" i="14"/>
  <c r="M13" i="14" s="1"/>
  <c r="N13" i="14" s="1"/>
  <c r="E186" i="14"/>
  <c r="G186" i="14"/>
  <c r="G126" i="14"/>
  <c r="E126" i="14"/>
  <c r="E78" i="14"/>
  <c r="G78" i="14"/>
  <c r="M54" i="14"/>
  <c r="N54" i="14" s="1"/>
  <c r="E42" i="14"/>
  <c r="G42" i="14"/>
  <c r="E30" i="14"/>
  <c r="M30" i="14" s="1"/>
  <c r="N30" i="14" s="1"/>
  <c r="G30" i="14"/>
  <c r="E18" i="14"/>
  <c r="G18" i="14"/>
  <c r="J222" i="10"/>
  <c r="G222" i="10"/>
  <c r="M222" i="10" s="1"/>
  <c r="N222" i="10" s="1"/>
  <c r="J210" i="10"/>
  <c r="G210" i="10"/>
  <c r="E210" i="10"/>
  <c r="J198" i="10"/>
  <c r="G198" i="10"/>
  <c r="E198" i="10"/>
  <c r="J186" i="10"/>
  <c r="G186" i="10"/>
  <c r="M186" i="10" s="1"/>
  <c r="N186" i="10" s="1"/>
  <c r="J174" i="10"/>
  <c r="G174" i="10"/>
  <c r="E174" i="10"/>
  <c r="G162" i="10"/>
  <c r="E162" i="10"/>
  <c r="J162" i="10"/>
  <c r="E150" i="10"/>
  <c r="J150" i="10"/>
  <c r="G150" i="10"/>
  <c r="J138" i="10"/>
  <c r="E138" i="10"/>
  <c r="G138" i="10"/>
  <c r="G126" i="10"/>
  <c r="M126" i="10" s="1"/>
  <c r="N126" i="10" s="1"/>
  <c r="J126" i="10"/>
  <c r="J114" i="10"/>
  <c r="E114" i="10"/>
  <c r="G114" i="10"/>
  <c r="J102" i="10"/>
  <c r="G102" i="10"/>
  <c r="G90" i="10"/>
  <c r="J90" i="10"/>
  <c r="E90" i="10"/>
  <c r="J78" i="10"/>
  <c r="G78" i="10"/>
  <c r="M78" i="10" s="1"/>
  <c r="N78" i="10" s="1"/>
  <c r="J66" i="10"/>
  <c r="G66" i="10"/>
  <c r="M66" i="10" s="1"/>
  <c r="N66" i="10" s="1"/>
  <c r="J54" i="10"/>
  <c r="E54" i="10"/>
  <c r="M54" i="10" s="1"/>
  <c r="N54" i="10" s="1"/>
  <c r="J42" i="10"/>
  <c r="E42" i="10"/>
  <c r="G42" i="10"/>
  <c r="E30" i="10"/>
  <c r="J30" i="10"/>
  <c r="G30" i="10"/>
  <c r="G18" i="10"/>
  <c r="M18" i="10" s="1"/>
  <c r="N18" i="10" s="1"/>
  <c r="J18" i="10"/>
  <c r="E49" i="14"/>
  <c r="M49" i="14" s="1"/>
  <c r="N49" i="14" s="1"/>
  <c r="E87" i="14"/>
  <c r="M87" i="14" s="1"/>
  <c r="N87" i="14" s="1"/>
  <c r="G162" i="14"/>
  <c r="M162" i="14" s="1"/>
  <c r="N162" i="14" s="1"/>
  <c r="G164" i="14"/>
  <c r="M164" i="14" s="1"/>
  <c r="N164" i="14" s="1"/>
  <c r="G144" i="14"/>
  <c r="M144" i="14" s="1"/>
  <c r="N144" i="14" s="1"/>
  <c r="G105" i="14"/>
  <c r="M105" i="14" s="1"/>
  <c r="N105" i="14" s="1"/>
  <c r="E204" i="14"/>
  <c r="M204" i="14" s="1"/>
  <c r="N204" i="14" s="1"/>
  <c r="G130" i="14"/>
  <c r="M130" i="14" s="1"/>
  <c r="N130" i="14" s="1"/>
  <c r="E77" i="14"/>
  <c r="E57" i="14"/>
  <c r="M57" i="14" s="1"/>
  <c r="N57" i="14" s="1"/>
  <c r="E34" i="14"/>
  <c r="M34" i="14" s="1"/>
  <c r="N34" i="14" s="1"/>
  <c r="E223" i="10"/>
  <c r="M223" i="10" s="1"/>
  <c r="N223" i="10" s="1"/>
  <c r="E115" i="10"/>
  <c r="M115" i="10" s="1"/>
  <c r="N115" i="10" s="1"/>
  <c r="M85" i="10"/>
  <c r="N85" i="10" s="1"/>
  <c r="G207" i="10"/>
  <c r="M207" i="10" s="1"/>
  <c r="N207" i="10" s="1"/>
  <c r="G189" i="10"/>
  <c r="M144" i="10"/>
  <c r="N144" i="10" s="1"/>
  <c r="G103" i="10"/>
  <c r="M103" i="10" s="1"/>
  <c r="N103" i="10" s="1"/>
  <c r="J176" i="10"/>
  <c r="J141" i="10"/>
  <c r="J104" i="10"/>
  <c r="D216" i="14"/>
  <c r="D204" i="14"/>
  <c r="D180" i="14"/>
  <c r="D168" i="14"/>
  <c r="D156" i="14"/>
  <c r="D132" i="14"/>
  <c r="D120" i="14"/>
  <c r="D108" i="14"/>
  <c r="D96" i="14"/>
  <c r="D84" i="14"/>
  <c r="D72" i="14"/>
  <c r="D60" i="14"/>
  <c r="D48" i="14"/>
  <c r="D36" i="14"/>
  <c r="D24" i="14"/>
  <c r="D12" i="14"/>
  <c r="E209" i="14"/>
  <c r="G209" i="14"/>
  <c r="E137" i="14"/>
  <c r="G137" i="14"/>
  <c r="E125" i="14"/>
  <c r="G125" i="14"/>
  <c r="G101" i="14"/>
  <c r="E101" i="14"/>
  <c r="G53" i="14"/>
  <c r="E53" i="14"/>
  <c r="G29" i="14"/>
  <c r="E29" i="14"/>
  <c r="G17" i="14"/>
  <c r="E17" i="14"/>
  <c r="J221" i="10"/>
  <c r="G221" i="10"/>
  <c r="J209" i="10"/>
  <c r="G209" i="10"/>
  <c r="E209" i="10"/>
  <c r="J197" i="10"/>
  <c r="G197" i="10"/>
  <c r="M197" i="10" s="1"/>
  <c r="N197" i="10" s="1"/>
  <c r="J185" i="10"/>
  <c r="G185" i="10"/>
  <c r="J173" i="10"/>
  <c r="G173" i="10"/>
  <c r="E173" i="10"/>
  <c r="G161" i="10"/>
  <c r="E161" i="10"/>
  <c r="J161" i="10"/>
  <c r="E149" i="10"/>
  <c r="J149" i="10"/>
  <c r="G149" i="10"/>
  <c r="J137" i="10"/>
  <c r="E137" i="10"/>
  <c r="G137" i="10"/>
  <c r="G125" i="10"/>
  <c r="J125" i="10"/>
  <c r="E125" i="10"/>
  <c r="J113" i="10"/>
  <c r="G113" i="10"/>
  <c r="M113" i="10" s="1"/>
  <c r="N113" i="10" s="1"/>
  <c r="J101" i="10"/>
  <c r="G101" i="10"/>
  <c r="M101" i="10" s="1"/>
  <c r="N101" i="10" s="1"/>
  <c r="G89" i="10"/>
  <c r="J89" i="10"/>
  <c r="E89" i="10"/>
  <c r="J77" i="10"/>
  <c r="G77" i="10"/>
  <c r="M77" i="10" s="1"/>
  <c r="N77" i="10" s="1"/>
  <c r="J65" i="10"/>
  <c r="E65" i="10"/>
  <c r="M65" i="10" s="1"/>
  <c r="N65" i="10" s="1"/>
  <c r="J53" i="10"/>
  <c r="E53" i="10"/>
  <c r="G53" i="10"/>
  <c r="J41" i="10"/>
  <c r="E41" i="10"/>
  <c r="E29" i="10"/>
  <c r="J29" i="10"/>
  <c r="G29" i="10"/>
  <c r="G17" i="10"/>
  <c r="M17" i="10" s="1"/>
  <c r="N17" i="10" s="1"/>
  <c r="J17" i="10"/>
  <c r="E159" i="14"/>
  <c r="M159" i="14" s="1"/>
  <c r="N159" i="14" s="1"/>
  <c r="G198" i="14"/>
  <c r="E205" i="14"/>
  <c r="M205" i="14" s="1"/>
  <c r="N205" i="14" s="1"/>
  <c r="G141" i="14"/>
  <c r="M141" i="14" s="1"/>
  <c r="N141" i="14" s="1"/>
  <c r="E121" i="14"/>
  <c r="M121" i="14" s="1"/>
  <c r="N121" i="14" s="1"/>
  <c r="E224" i="14"/>
  <c r="M224" i="14" s="1"/>
  <c r="N224" i="14" s="1"/>
  <c r="E180" i="14"/>
  <c r="M180" i="14" s="1"/>
  <c r="N180" i="14" s="1"/>
  <c r="E149" i="14"/>
  <c r="M149" i="14" s="1"/>
  <c r="N149" i="14" s="1"/>
  <c r="G102" i="14"/>
  <c r="M102" i="14" s="1"/>
  <c r="N102" i="14" s="1"/>
  <c r="E76" i="14"/>
  <c r="M76" i="14" s="1"/>
  <c r="N76" i="14" s="1"/>
  <c r="E33" i="14"/>
  <c r="M33" i="14" s="1"/>
  <c r="N33" i="14" s="1"/>
  <c r="E12" i="14"/>
  <c r="M12" i="14" s="1"/>
  <c r="N12" i="14" s="1"/>
  <c r="G188" i="10"/>
  <c r="M188" i="10" s="1"/>
  <c r="N188" i="10" s="1"/>
  <c r="E165" i="10"/>
  <c r="M165" i="10" s="1"/>
  <c r="N165" i="10" s="1"/>
  <c r="E21" i="10"/>
  <c r="M21" i="10" s="1"/>
  <c r="N21" i="10" s="1"/>
  <c r="J140" i="10"/>
  <c r="D10" i="14"/>
  <c r="E172" i="14"/>
  <c r="G172" i="14"/>
  <c r="E136" i="14"/>
  <c r="G136" i="14"/>
  <c r="E40" i="14"/>
  <c r="G40" i="14"/>
  <c r="J220" i="10"/>
  <c r="G220" i="10"/>
  <c r="J196" i="10"/>
  <c r="G196" i="10"/>
  <c r="M196" i="10" s="1"/>
  <c r="N196" i="10" s="1"/>
  <c r="J184" i="10"/>
  <c r="G184" i="10"/>
  <c r="M184" i="10" s="1"/>
  <c r="N184" i="10" s="1"/>
  <c r="J172" i="10"/>
  <c r="G172" i="10"/>
  <c r="E172" i="10"/>
  <c r="J160" i="10"/>
  <c r="G160" i="10"/>
  <c r="E160" i="10"/>
  <c r="J148" i="10"/>
  <c r="G148" i="10"/>
  <c r="M148" i="10" s="1"/>
  <c r="N148" i="10" s="1"/>
  <c r="J136" i="10"/>
  <c r="E136" i="10"/>
  <c r="G136" i="10"/>
  <c r="J124" i="10"/>
  <c r="E124" i="10"/>
  <c r="M124" i="10" s="1"/>
  <c r="N124" i="10" s="1"/>
  <c r="J112" i="10"/>
  <c r="E112" i="10"/>
  <c r="M112" i="10" s="1"/>
  <c r="N112" i="10" s="1"/>
  <c r="J100" i="10"/>
  <c r="G100" i="10"/>
  <c r="E100" i="10"/>
  <c r="J88" i="10"/>
  <c r="E88" i="10"/>
  <c r="J76" i="10"/>
  <c r="E76" i="10"/>
  <c r="G76" i="10"/>
  <c r="M76" i="10" s="1"/>
  <c r="N76" i="10" s="1"/>
  <c r="J64" i="10"/>
  <c r="E64" i="10"/>
  <c r="G64" i="10"/>
  <c r="J52" i="10"/>
  <c r="E52" i="10"/>
  <c r="G52" i="10"/>
  <c r="J40" i="10"/>
  <c r="E40" i="10"/>
  <c r="J28" i="10"/>
  <c r="G28" i="10"/>
  <c r="E28" i="10"/>
  <c r="E73" i="14"/>
  <c r="M73" i="14" s="1"/>
  <c r="N73" i="14" s="1"/>
  <c r="G124" i="14"/>
  <c r="M124" i="14" s="1"/>
  <c r="N124" i="14" s="1"/>
  <c r="E171" i="14"/>
  <c r="G210" i="14"/>
  <c r="M210" i="14" s="1"/>
  <c r="N210" i="14" s="1"/>
  <c r="G99" i="14"/>
  <c r="M99" i="14" s="1"/>
  <c r="N99" i="14" s="1"/>
  <c r="G80" i="14"/>
  <c r="M80" i="14" s="1"/>
  <c r="N80" i="14" s="1"/>
  <c r="E223" i="14"/>
  <c r="G128" i="14"/>
  <c r="E72" i="14"/>
  <c r="E48" i="14"/>
  <c r="M48" i="14" s="1"/>
  <c r="N48" i="14" s="1"/>
  <c r="E221" i="10"/>
  <c r="M190" i="10"/>
  <c r="N190" i="10" s="1"/>
  <c r="E159" i="10"/>
  <c r="M159" i="10" s="1"/>
  <c r="N159" i="10" s="1"/>
  <c r="E55" i="10"/>
  <c r="M55" i="10" s="1"/>
  <c r="N55" i="10" s="1"/>
  <c r="E141" i="10"/>
  <c r="M141" i="10" s="1"/>
  <c r="N141" i="10" s="1"/>
  <c r="G41" i="10"/>
  <c r="J165" i="10"/>
  <c r="G10" i="14"/>
  <c r="M10" i="14" s="1"/>
  <c r="N10" i="14" s="1"/>
  <c r="G111" i="14"/>
  <c r="E111" i="14"/>
  <c r="G75" i="14"/>
  <c r="E75" i="14"/>
  <c r="M51" i="14"/>
  <c r="N51" i="14" s="1"/>
  <c r="G11" i="10"/>
  <c r="J11" i="10"/>
  <c r="E195" i="10"/>
  <c r="M195" i="10" s="1"/>
  <c r="N195" i="10" s="1"/>
  <c r="J195" i="10"/>
  <c r="G183" i="10"/>
  <c r="E183" i="10"/>
  <c r="G147" i="10"/>
  <c r="M147" i="10" s="1"/>
  <c r="N147" i="10" s="1"/>
  <c r="J147" i="10"/>
  <c r="E135" i="10"/>
  <c r="G135" i="10"/>
  <c r="E123" i="10"/>
  <c r="M123" i="10" s="1"/>
  <c r="N123" i="10" s="1"/>
  <c r="J123" i="10"/>
  <c r="E111" i="10"/>
  <c r="G111" i="10"/>
  <c r="G99" i="10"/>
  <c r="E99" i="10"/>
  <c r="E87" i="10"/>
  <c r="M87" i="10" s="1"/>
  <c r="N87" i="10" s="1"/>
  <c r="J87" i="10"/>
  <c r="E75" i="10"/>
  <c r="G75" i="10"/>
  <c r="E63" i="10"/>
  <c r="G63" i="10"/>
  <c r="J63" i="10"/>
  <c r="G51" i="10"/>
  <c r="J51" i="10"/>
  <c r="G27" i="10"/>
  <c r="E27" i="10"/>
  <c r="E15" i="10"/>
  <c r="G15" i="10"/>
  <c r="E183" i="14"/>
  <c r="M183" i="14" s="1"/>
  <c r="N183" i="14" s="1"/>
  <c r="G202" i="14"/>
  <c r="M202" i="14" s="1"/>
  <c r="N202" i="14" s="1"/>
  <c r="G178" i="14"/>
  <c r="M178" i="14" s="1"/>
  <c r="N178" i="14" s="1"/>
  <c r="G120" i="14"/>
  <c r="M120" i="14" s="1"/>
  <c r="N120" i="14" s="1"/>
  <c r="G97" i="14"/>
  <c r="M97" i="14" s="1"/>
  <c r="N97" i="14" s="1"/>
  <c r="G79" i="14"/>
  <c r="M79" i="14" s="1"/>
  <c r="N79" i="14" s="1"/>
  <c r="E222" i="14"/>
  <c r="M222" i="14" s="1"/>
  <c r="N222" i="14" s="1"/>
  <c r="E197" i="14"/>
  <c r="M197" i="14" s="1"/>
  <c r="N197" i="14" s="1"/>
  <c r="E174" i="14"/>
  <c r="M174" i="14" s="1"/>
  <c r="N174" i="14" s="1"/>
  <c r="E100" i="14"/>
  <c r="M100" i="14" s="1"/>
  <c r="N100" i="14" s="1"/>
  <c r="M71" i="14"/>
  <c r="N71" i="14" s="1"/>
  <c r="E220" i="10"/>
  <c r="E187" i="10"/>
  <c r="E102" i="10"/>
  <c r="E51" i="10"/>
  <c r="G224" i="10"/>
  <c r="M224" i="10" s="1"/>
  <c r="N224" i="10" s="1"/>
  <c r="G164" i="10"/>
  <c r="M164" i="10" s="1"/>
  <c r="N164" i="10" s="1"/>
  <c r="E116" i="10"/>
  <c r="M116" i="10" s="1"/>
  <c r="N116" i="10" s="1"/>
  <c r="G88" i="10"/>
  <c r="E68" i="10"/>
  <c r="G40" i="10"/>
  <c r="J201" i="10"/>
  <c r="J164" i="10"/>
  <c r="J16" i="10"/>
  <c r="E16" i="10"/>
  <c r="J217" i="10"/>
  <c r="J73" i="10"/>
  <c r="E205" i="10"/>
  <c r="G205" i="10"/>
  <c r="M169" i="10"/>
  <c r="N169" i="10" s="1"/>
  <c r="E178" i="10"/>
  <c r="M178" i="10" s="1"/>
  <c r="N178" i="10" s="1"/>
  <c r="M46" i="10"/>
  <c r="N46" i="10" s="1"/>
  <c r="G16" i="10"/>
  <c r="J109" i="10"/>
  <c r="M107" i="14"/>
  <c r="N107" i="14" s="1"/>
  <c r="M47" i="14"/>
  <c r="N47" i="14" s="1"/>
  <c r="G192" i="10"/>
  <c r="E192" i="10"/>
  <c r="M192" i="10" s="1"/>
  <c r="N192" i="10" s="1"/>
  <c r="G155" i="14"/>
  <c r="M155" i="14" s="1"/>
  <c r="N155" i="14" s="1"/>
  <c r="E121" i="10"/>
  <c r="M121" i="10" s="1"/>
  <c r="N121" i="10" s="1"/>
  <c r="E107" i="10"/>
  <c r="M107" i="10" s="1"/>
  <c r="N107" i="10" s="1"/>
  <c r="E94" i="10"/>
  <c r="E72" i="10"/>
  <c r="M72" i="10" s="1"/>
  <c r="N72" i="10" s="1"/>
  <c r="E59" i="10"/>
  <c r="M59" i="10" s="1"/>
  <c r="N59" i="10" s="1"/>
  <c r="G94" i="10"/>
  <c r="J169" i="10"/>
  <c r="J108" i="10"/>
  <c r="J25" i="10"/>
  <c r="G191" i="10"/>
  <c r="M191" i="10" s="1"/>
  <c r="N191" i="10" s="1"/>
  <c r="E191" i="10"/>
  <c r="M167" i="10"/>
  <c r="N167" i="10" s="1"/>
  <c r="M83" i="10"/>
  <c r="N83" i="10" s="1"/>
  <c r="E193" i="10"/>
  <c r="M193" i="10" s="1"/>
  <c r="N193" i="10" s="1"/>
  <c r="E120" i="10"/>
  <c r="M120" i="10" s="1"/>
  <c r="N120" i="10" s="1"/>
  <c r="E106" i="10"/>
  <c r="E71" i="10"/>
  <c r="M71" i="10" s="1"/>
  <c r="N71" i="10" s="1"/>
  <c r="G106" i="10"/>
  <c r="G58" i="10"/>
  <c r="J168" i="10"/>
  <c r="J107" i="10"/>
  <c r="J24" i="10"/>
  <c r="J214" i="10"/>
  <c r="G214" i="10"/>
  <c r="M214" i="10" s="1"/>
  <c r="N214" i="10" s="1"/>
  <c r="E166" i="10"/>
  <c r="M166" i="10" s="1"/>
  <c r="N166" i="10" s="1"/>
  <c r="J166" i="10"/>
  <c r="G142" i="10"/>
  <c r="M142" i="10" s="1"/>
  <c r="N142" i="10" s="1"/>
  <c r="J142" i="10"/>
  <c r="G70" i="10"/>
  <c r="M70" i="10" s="1"/>
  <c r="N70" i="10" s="1"/>
  <c r="J70" i="10"/>
  <c r="G34" i="10"/>
  <c r="M34" i="10" s="1"/>
  <c r="N34" i="10" s="1"/>
  <c r="J34" i="10"/>
  <c r="G22" i="10"/>
  <c r="M22" i="10" s="1"/>
  <c r="N22" i="10" s="1"/>
  <c r="J22" i="10"/>
  <c r="E58" i="10"/>
  <c r="E25" i="10"/>
  <c r="M25" i="10" s="1"/>
  <c r="N25" i="10" s="1"/>
  <c r="G118" i="10"/>
  <c r="M118" i="10" s="1"/>
  <c r="N118" i="10" s="1"/>
  <c r="J167" i="10"/>
  <c r="J23" i="10"/>
  <c r="K29" i="14"/>
  <c r="L29" i="14" s="1"/>
  <c r="B14" i="6"/>
  <c r="S33" i="4"/>
  <c r="C17" i="1" s="1"/>
  <c r="B44" i="6"/>
  <c r="B46" i="6" s="1"/>
  <c r="B49" i="6"/>
  <c r="B19" i="13"/>
  <c r="B25" i="13" s="1"/>
  <c r="B7" i="10"/>
  <c r="B8" i="10"/>
  <c r="B8" i="14"/>
  <c r="K107" i="10"/>
  <c r="L107" i="10" s="1"/>
  <c r="K60" i="10"/>
  <c r="L60" i="10" s="1"/>
  <c r="K59" i="14"/>
  <c r="L59" i="14" s="1"/>
  <c r="E11" i="10"/>
  <c r="D11" i="14"/>
  <c r="K92" i="14"/>
  <c r="L92" i="14" s="1"/>
  <c r="K12" i="14"/>
  <c r="L12" i="14" s="1"/>
  <c r="K200" i="14"/>
  <c r="L200" i="14" s="1"/>
  <c r="K50" i="14"/>
  <c r="L50" i="14" s="1"/>
  <c r="K21" i="14"/>
  <c r="L21" i="14" s="1"/>
  <c r="K61" i="14"/>
  <c r="L61" i="14" s="1"/>
  <c r="J5" i="14"/>
  <c r="K32" i="10"/>
  <c r="L32" i="10" s="1"/>
  <c r="K112" i="10"/>
  <c r="L112" i="10" s="1"/>
  <c r="K89" i="14"/>
  <c r="L89" i="14" s="1"/>
  <c r="K61" i="10"/>
  <c r="L61" i="10" s="1"/>
  <c r="K53" i="10"/>
  <c r="K222" i="14"/>
  <c r="L222" i="14" s="1"/>
  <c r="C5" i="14"/>
  <c r="K47" i="10"/>
  <c r="L47" i="10" s="1"/>
  <c r="K160" i="10"/>
  <c r="L160" i="10" s="1"/>
  <c r="K115" i="14"/>
  <c r="L115" i="14" s="1"/>
  <c r="K34" i="14"/>
  <c r="L34" i="14" s="1"/>
  <c r="K205" i="14"/>
  <c r="L205" i="14" s="1"/>
  <c r="K124" i="10"/>
  <c r="K162" i="14"/>
  <c r="L162" i="14" s="1"/>
  <c r="K163" i="14"/>
  <c r="L163" i="14" s="1"/>
  <c r="K109" i="10"/>
  <c r="K219" i="10"/>
  <c r="L219" i="10" s="1"/>
  <c r="K220" i="14"/>
  <c r="L220" i="14" s="1"/>
  <c r="K136" i="10"/>
  <c r="L136" i="10" s="1"/>
  <c r="K42" i="14"/>
  <c r="L42" i="14" s="1"/>
  <c r="K71" i="14"/>
  <c r="L71" i="14" s="1"/>
  <c r="K201" i="10"/>
  <c r="L201" i="10" s="1"/>
  <c r="K130" i="14"/>
  <c r="L130" i="14" s="1"/>
  <c r="K25" i="14"/>
  <c r="L25" i="14" s="1"/>
  <c r="K212" i="10"/>
  <c r="K134" i="10"/>
  <c r="L134" i="10" s="1"/>
  <c r="K161" i="10"/>
  <c r="K17" i="10"/>
  <c r="L17" i="10" s="1"/>
  <c r="C5" i="10"/>
  <c r="K142" i="14"/>
  <c r="L142" i="14" s="1"/>
  <c r="K18" i="10"/>
  <c r="L18" i="10" s="1"/>
  <c r="J9" i="14"/>
  <c r="C7" i="14"/>
  <c r="J8" i="14"/>
  <c r="G11" i="12"/>
  <c r="H11" i="12" s="1"/>
  <c r="I11" i="12" s="1"/>
  <c r="K11" i="12" s="1"/>
  <c r="G6" i="12"/>
  <c r="H6" i="12" s="1"/>
  <c r="I6" i="12" s="1"/>
  <c r="K6" i="12" s="1"/>
  <c r="C8" i="10"/>
  <c r="G8" i="14"/>
  <c r="E8" i="14"/>
  <c r="D8" i="14"/>
  <c r="E6" i="10"/>
  <c r="G6" i="10"/>
  <c r="J6" i="10"/>
  <c r="D6" i="10"/>
  <c r="B9" i="14"/>
  <c r="B11" i="14"/>
  <c r="J10" i="10"/>
  <c r="G10" i="10"/>
  <c r="M10" i="10" s="1"/>
  <c r="N10" i="10" s="1"/>
  <c r="C9" i="14"/>
  <c r="C7" i="10"/>
  <c r="G7" i="12"/>
  <c r="H7" i="12" s="1"/>
  <c r="I7" i="12" s="1"/>
  <c r="K7" i="12" s="1"/>
  <c r="C6" i="14"/>
  <c r="M204" i="10"/>
  <c r="N204" i="10" s="1"/>
  <c r="M114" i="14"/>
  <c r="N114" i="14" s="1"/>
  <c r="M67" i="10"/>
  <c r="N67" i="10" s="1"/>
  <c r="M58" i="14"/>
  <c r="N58" i="14" s="1"/>
  <c r="M77" i="14"/>
  <c r="N77" i="14" s="1"/>
  <c r="M185" i="10"/>
  <c r="N185" i="10" s="1"/>
  <c r="M68" i="14"/>
  <c r="N68" i="14" s="1"/>
  <c r="M223" i="14"/>
  <c r="N223" i="14" s="1"/>
  <c r="M158" i="14"/>
  <c r="N158" i="14" s="1"/>
  <c r="M95" i="14"/>
  <c r="N95" i="14" s="1"/>
  <c r="M171" i="14"/>
  <c r="N171" i="14" s="1"/>
  <c r="M93" i="14"/>
  <c r="N93" i="14" s="1"/>
  <c r="M219" i="10"/>
  <c r="N219" i="10" s="1"/>
  <c r="M206" i="10"/>
  <c r="N206" i="10" s="1"/>
  <c r="M109" i="14"/>
  <c r="N109" i="14" s="1"/>
  <c r="M195" i="14"/>
  <c r="N195" i="14" s="1"/>
  <c r="M119" i="14"/>
  <c r="N119" i="14" s="1"/>
  <c r="M35" i="10"/>
  <c r="N35" i="10" s="1"/>
  <c r="M72" i="14"/>
  <c r="N72" i="14" s="1"/>
  <c r="M177" i="14"/>
  <c r="N177" i="14" s="1"/>
  <c r="M81" i="10"/>
  <c r="N81" i="10" s="1"/>
  <c r="M198" i="14"/>
  <c r="N198" i="14" s="1"/>
  <c r="M176" i="14"/>
  <c r="N176" i="14" s="1"/>
  <c r="C19" i="13"/>
  <c r="C25" i="13" s="1"/>
  <c r="M149" i="10" l="1"/>
  <c r="N149" i="10" s="1"/>
  <c r="M150" i="10"/>
  <c r="N150" i="10" s="1"/>
  <c r="M45" i="10"/>
  <c r="N45" i="10" s="1"/>
  <c r="M93" i="10"/>
  <c r="N93" i="10" s="1"/>
  <c r="K225" i="10"/>
  <c r="L225" i="10" s="1"/>
  <c r="K165" i="14"/>
  <c r="L165" i="14" s="1"/>
  <c r="H225" i="12"/>
  <c r="M31" i="14"/>
  <c r="N31" i="14" s="1"/>
  <c r="M212" i="10"/>
  <c r="N212" i="10" s="1"/>
  <c r="M146" i="10"/>
  <c r="N146" i="10" s="1"/>
  <c r="M68" i="10"/>
  <c r="N68" i="10" s="1"/>
  <c r="M194" i="14"/>
  <c r="N194" i="14" s="1"/>
  <c r="M28" i="10"/>
  <c r="N28" i="10" s="1"/>
  <c r="M84" i="14"/>
  <c r="N84" i="14" s="1"/>
  <c r="M111" i="14"/>
  <c r="N111" i="14" s="1"/>
  <c r="M50" i="14"/>
  <c r="N50" i="14" s="1"/>
  <c r="M86" i="10"/>
  <c r="N86" i="10" s="1"/>
  <c r="M100" i="10"/>
  <c r="N100" i="10" s="1"/>
  <c r="M160" i="10"/>
  <c r="N160" i="10" s="1"/>
  <c r="M41" i="10"/>
  <c r="N41" i="10" s="1"/>
  <c r="M158" i="10"/>
  <c r="N158" i="10" s="1"/>
  <c r="M89" i="10"/>
  <c r="N89" i="10" s="1"/>
  <c r="M90" i="10"/>
  <c r="N90" i="10" s="1"/>
  <c r="M139" i="14"/>
  <c r="N139" i="14" s="1"/>
  <c r="M216" i="14"/>
  <c r="N216" i="14" s="1"/>
  <c r="M199" i="10"/>
  <c r="N199" i="10" s="1"/>
  <c r="M53" i="10"/>
  <c r="N53" i="10" s="1"/>
  <c r="M137" i="14"/>
  <c r="N137" i="14" s="1"/>
  <c r="M114" i="10"/>
  <c r="N114" i="10" s="1"/>
  <c r="M126" i="14"/>
  <c r="N126" i="14" s="1"/>
  <c r="M31" i="10"/>
  <c r="N31" i="10" s="1"/>
  <c r="K218" i="14"/>
  <c r="L218" i="14" s="1"/>
  <c r="K105" i="10"/>
  <c r="L105" i="10" s="1"/>
  <c r="K93" i="10"/>
  <c r="L93" i="10" s="1"/>
  <c r="K219" i="14"/>
  <c r="L219" i="14" s="1"/>
  <c r="K126" i="10"/>
  <c r="L126" i="10" s="1"/>
  <c r="K56" i="14"/>
  <c r="L56" i="14" s="1"/>
  <c r="M75" i="14"/>
  <c r="N75" i="14" s="1"/>
  <c r="M221" i="10"/>
  <c r="N221" i="10" s="1"/>
  <c r="M125" i="10"/>
  <c r="N125" i="10" s="1"/>
  <c r="M173" i="10"/>
  <c r="N173" i="10" s="1"/>
  <c r="M17" i="14"/>
  <c r="N17" i="14" s="1"/>
  <c r="M209" i="14"/>
  <c r="N209" i="14" s="1"/>
  <c r="M174" i="10"/>
  <c r="N174" i="10" s="1"/>
  <c r="M43" i="10"/>
  <c r="N43" i="10" s="1"/>
  <c r="M118" i="14"/>
  <c r="N118" i="14" s="1"/>
  <c r="M14" i="14"/>
  <c r="N14" i="14" s="1"/>
  <c r="M62" i="14"/>
  <c r="N62" i="14" s="1"/>
  <c r="M170" i="14"/>
  <c r="N170" i="14" s="1"/>
  <c r="L161" i="10"/>
  <c r="M135" i="10"/>
  <c r="N135" i="10" s="1"/>
  <c r="M88" i="10"/>
  <c r="N88" i="10" s="1"/>
  <c r="M18" i="14"/>
  <c r="N18" i="14" s="1"/>
  <c r="M163" i="14"/>
  <c r="N163" i="14" s="1"/>
  <c r="M134" i="14"/>
  <c r="N134" i="14" s="1"/>
  <c r="K217" i="10"/>
  <c r="L217" i="10" s="1"/>
  <c r="K197" i="14"/>
  <c r="L197" i="14" s="1"/>
  <c r="M171" i="10"/>
  <c r="N171" i="10" s="1"/>
  <c r="K170" i="10"/>
  <c r="L170" i="10" s="1"/>
  <c r="K63" i="14"/>
  <c r="L63" i="14" s="1"/>
  <c r="K14" i="10"/>
  <c r="L14" i="10" s="1"/>
  <c r="K139" i="10"/>
  <c r="L139" i="10" s="1"/>
  <c r="M60" i="14"/>
  <c r="N60" i="14" s="1"/>
  <c r="K5" i="10"/>
  <c r="K50" i="10"/>
  <c r="L50" i="10" s="1"/>
  <c r="K42" i="10"/>
  <c r="L42" i="10" s="1"/>
  <c r="K10" i="14"/>
  <c r="L10" i="14" s="1"/>
  <c r="K151" i="10"/>
  <c r="L151" i="10" s="1"/>
  <c r="K79" i="14"/>
  <c r="L79" i="14" s="1"/>
  <c r="K52" i="14"/>
  <c r="L52" i="14" s="1"/>
  <c r="K104" i="10"/>
  <c r="L104" i="10" s="1"/>
  <c r="M183" i="10"/>
  <c r="N183" i="10" s="1"/>
  <c r="M198" i="10"/>
  <c r="N198" i="10" s="1"/>
  <c r="M38" i="14"/>
  <c r="N38" i="14" s="1"/>
  <c r="M44" i="14"/>
  <c r="N44" i="14" s="1"/>
  <c r="M74" i="14"/>
  <c r="N74" i="14" s="1"/>
  <c r="K10" i="10"/>
  <c r="L10" i="10" s="1"/>
  <c r="K138" i="10"/>
  <c r="L138" i="10" s="1"/>
  <c r="K205" i="10"/>
  <c r="L205" i="10" s="1"/>
  <c r="K48" i="10"/>
  <c r="L48" i="10" s="1"/>
  <c r="K156" i="10"/>
  <c r="L156" i="10" s="1"/>
  <c r="K97" i="10"/>
  <c r="L97" i="10" s="1"/>
  <c r="K177" i="14"/>
  <c r="L177" i="14" s="1"/>
  <c r="M19" i="10"/>
  <c r="N19" i="10" s="1"/>
  <c r="M40" i="10"/>
  <c r="N40" i="10" s="1"/>
  <c r="K195" i="14"/>
  <c r="L195" i="14" s="1"/>
  <c r="K94" i="10"/>
  <c r="L94" i="10" s="1"/>
  <c r="M51" i="10"/>
  <c r="N51" i="10" s="1"/>
  <c r="M154" i="14"/>
  <c r="N154" i="14" s="1"/>
  <c r="K106" i="10"/>
  <c r="L106" i="10" s="1"/>
  <c r="K187" i="10"/>
  <c r="L187" i="10" s="1"/>
  <c r="M91" i="10"/>
  <c r="N91" i="10" s="1"/>
  <c r="K159" i="10"/>
  <c r="L159" i="10" s="1"/>
  <c r="K31" i="10"/>
  <c r="L31" i="10" s="1"/>
  <c r="K85" i="10"/>
  <c r="L85" i="10" s="1"/>
  <c r="K100" i="10"/>
  <c r="L100" i="10" s="1"/>
  <c r="K88" i="10"/>
  <c r="L88" i="10" s="1"/>
  <c r="K169" i="14"/>
  <c r="L169" i="14" s="1"/>
  <c r="K23" i="14"/>
  <c r="L23" i="14" s="1"/>
  <c r="M15" i="10"/>
  <c r="N15" i="10" s="1"/>
  <c r="M99" i="10"/>
  <c r="N99" i="10" s="1"/>
  <c r="M136" i="14"/>
  <c r="N136" i="14" s="1"/>
  <c r="M19" i="14"/>
  <c r="N19" i="14" s="1"/>
  <c r="M151" i="14"/>
  <c r="N151" i="14" s="1"/>
  <c r="M129" i="14"/>
  <c r="N129" i="14" s="1"/>
  <c r="M168" i="14"/>
  <c r="N168" i="14" s="1"/>
  <c r="M110" i="10"/>
  <c r="N110" i="10" s="1"/>
  <c r="M8" i="14"/>
  <c r="N8" i="14" s="1"/>
  <c r="L212" i="10"/>
  <c r="M11" i="10"/>
  <c r="N11" i="10" s="1"/>
  <c r="M102" i="10"/>
  <c r="N102" i="10" s="1"/>
  <c r="M210" i="10"/>
  <c r="N210" i="10" s="1"/>
  <c r="M175" i="10"/>
  <c r="N175" i="10" s="1"/>
  <c r="K26" i="14"/>
  <c r="L26" i="14" s="1"/>
  <c r="K113" i="14"/>
  <c r="L113" i="14" s="1"/>
  <c r="K140" i="14"/>
  <c r="L140" i="14" s="1"/>
  <c r="K47" i="14"/>
  <c r="L47" i="14" s="1"/>
  <c r="K51" i="14"/>
  <c r="L51" i="14" s="1"/>
  <c r="K16" i="10"/>
  <c r="L16" i="10" s="1"/>
  <c r="K178" i="10"/>
  <c r="L178" i="10" s="1"/>
  <c r="K99" i="14"/>
  <c r="L99" i="14" s="1"/>
  <c r="K125" i="10"/>
  <c r="L125" i="10" s="1"/>
  <c r="K159" i="14"/>
  <c r="L159" i="14" s="1"/>
  <c r="K45" i="14"/>
  <c r="L45" i="14" s="1"/>
  <c r="K73" i="10"/>
  <c r="L73" i="10" s="1"/>
  <c r="K207" i="10"/>
  <c r="L207" i="10" s="1"/>
  <c r="K145" i="14"/>
  <c r="L145" i="14" s="1"/>
  <c r="K86" i="10"/>
  <c r="L86" i="10" s="1"/>
  <c r="K64" i="10"/>
  <c r="L64" i="10" s="1"/>
  <c r="K216" i="10"/>
  <c r="L216" i="10" s="1"/>
  <c r="K149" i="10"/>
  <c r="L149" i="10" s="1"/>
  <c r="K11" i="14"/>
  <c r="L11" i="14" s="1"/>
  <c r="K88" i="14"/>
  <c r="L88" i="14" s="1"/>
  <c r="K144" i="14"/>
  <c r="L144" i="14" s="1"/>
  <c r="K213" i="14"/>
  <c r="L213" i="14" s="1"/>
  <c r="K179" i="14"/>
  <c r="L179" i="14" s="1"/>
  <c r="K19" i="10"/>
  <c r="L19" i="10" s="1"/>
  <c r="K116" i="10"/>
  <c r="L116" i="10" s="1"/>
  <c r="K215" i="10"/>
  <c r="L215" i="10" s="1"/>
  <c r="K15" i="14"/>
  <c r="L15" i="14" s="1"/>
  <c r="K208" i="10"/>
  <c r="L208" i="10" s="1"/>
  <c r="K187" i="14"/>
  <c r="L187" i="14" s="1"/>
  <c r="K176" i="14"/>
  <c r="L176" i="14" s="1"/>
  <c r="K128" i="14"/>
  <c r="L128" i="14" s="1"/>
  <c r="K63" i="10"/>
  <c r="L63" i="10" s="1"/>
  <c r="K39" i="14"/>
  <c r="L39" i="14" s="1"/>
  <c r="K121" i="14"/>
  <c r="L121" i="14" s="1"/>
  <c r="K168" i="10"/>
  <c r="L168" i="10" s="1"/>
  <c r="K43" i="14"/>
  <c r="L43" i="14" s="1"/>
  <c r="K146" i="14"/>
  <c r="L146" i="14" s="1"/>
  <c r="B14" i="13"/>
  <c r="B34" i="13" s="1"/>
  <c r="B35" i="13" s="1"/>
  <c r="B36" i="13" s="1"/>
  <c r="K80" i="14"/>
  <c r="L80" i="14" s="1"/>
  <c r="K86" i="14"/>
  <c r="L86" i="14" s="1"/>
  <c r="K188" i="14"/>
  <c r="L188" i="14" s="1"/>
  <c r="K82" i="10"/>
  <c r="L82" i="10" s="1"/>
  <c r="K19" i="14"/>
  <c r="L19" i="14" s="1"/>
  <c r="K97" i="14"/>
  <c r="L97" i="14" s="1"/>
  <c r="K123" i="14"/>
  <c r="L123" i="14" s="1"/>
  <c r="K68" i="14"/>
  <c r="L68" i="14" s="1"/>
  <c r="K177" i="10"/>
  <c r="L177" i="10" s="1"/>
  <c r="K38" i="14"/>
  <c r="L38" i="14" s="1"/>
  <c r="K186" i="14"/>
  <c r="L186" i="14" s="1"/>
  <c r="K79" i="10"/>
  <c r="L79" i="10" s="1"/>
  <c r="K141" i="14"/>
  <c r="L141" i="14" s="1"/>
  <c r="K215" i="14"/>
  <c r="L215" i="14" s="1"/>
  <c r="K78" i="10"/>
  <c r="L78" i="10" s="1"/>
  <c r="K13" i="10"/>
  <c r="L13" i="10" s="1"/>
  <c r="K62" i="14"/>
  <c r="L62" i="14" s="1"/>
  <c r="K126" i="14"/>
  <c r="L126" i="14" s="1"/>
  <c r="K98" i="10"/>
  <c r="L98" i="10" s="1"/>
  <c r="K49" i="10"/>
  <c r="L49" i="10" s="1"/>
  <c r="K184" i="10"/>
  <c r="L184" i="10" s="1"/>
  <c r="K99" i="10"/>
  <c r="L99" i="10" s="1"/>
  <c r="K193" i="14"/>
  <c r="L193" i="14" s="1"/>
  <c r="K182" i="10"/>
  <c r="L182" i="10" s="1"/>
  <c r="K157" i="14"/>
  <c r="L157" i="14" s="1"/>
  <c r="K95" i="14"/>
  <c r="L95" i="14" s="1"/>
  <c r="K12" i="10"/>
  <c r="L12" i="10" s="1"/>
  <c r="K211" i="10"/>
  <c r="L211" i="10" s="1"/>
  <c r="K55" i="10"/>
  <c r="L55" i="10" s="1"/>
  <c r="K119" i="14"/>
  <c r="L119" i="14" s="1"/>
  <c r="K224" i="10"/>
  <c r="L224" i="10" s="1"/>
  <c r="K20" i="10"/>
  <c r="L20" i="10" s="1"/>
  <c r="K118" i="14"/>
  <c r="L118" i="14" s="1"/>
  <c r="K196" i="10"/>
  <c r="L196" i="10" s="1"/>
  <c r="K221" i="10"/>
  <c r="L221" i="10" s="1"/>
  <c r="K209" i="10"/>
  <c r="L209" i="10" s="1"/>
  <c r="K41" i="10"/>
  <c r="L41" i="10" s="1"/>
  <c r="K167" i="14"/>
  <c r="L167" i="14" s="1"/>
  <c r="K69" i="14"/>
  <c r="L69" i="14" s="1"/>
  <c r="K71" i="10"/>
  <c r="L71" i="10" s="1"/>
  <c r="K139" i="14"/>
  <c r="L139" i="14" s="1"/>
  <c r="K149" i="14"/>
  <c r="L149" i="14" s="1"/>
  <c r="K59" i="10"/>
  <c r="L59" i="10" s="1"/>
  <c r="K105" i="14"/>
  <c r="L105" i="14" s="1"/>
  <c r="K34" i="10"/>
  <c r="L34" i="10" s="1"/>
  <c r="K77" i="14"/>
  <c r="L77" i="14" s="1"/>
  <c r="K27" i="14"/>
  <c r="L27" i="14" s="1"/>
  <c r="K33" i="14"/>
  <c r="L33" i="14" s="1"/>
  <c r="K90" i="14"/>
  <c r="L90" i="14" s="1"/>
  <c r="K25" i="10"/>
  <c r="L25" i="10" s="1"/>
  <c r="K134" i="14"/>
  <c r="L134" i="14" s="1"/>
  <c r="K75" i="14"/>
  <c r="L75" i="14" s="1"/>
  <c r="K35" i="14"/>
  <c r="L35" i="14" s="1"/>
  <c r="K67" i="10"/>
  <c r="L67" i="10" s="1"/>
  <c r="K209" i="14"/>
  <c r="L209" i="14" s="1"/>
  <c r="K147" i="10"/>
  <c r="L147" i="10" s="1"/>
  <c r="K104" i="14"/>
  <c r="L104" i="14" s="1"/>
  <c r="K107" i="14"/>
  <c r="L107" i="14" s="1"/>
  <c r="K197" i="10"/>
  <c r="L197" i="10" s="1"/>
  <c r="K210" i="14"/>
  <c r="L210" i="14" s="1"/>
  <c r="K179" i="10"/>
  <c r="L179" i="10" s="1"/>
  <c r="K54" i="14"/>
  <c r="L54" i="14" s="1"/>
  <c r="K91" i="10"/>
  <c r="L91" i="10" s="1"/>
  <c r="K152" i="10"/>
  <c r="L152" i="10" s="1"/>
  <c r="K9" i="10"/>
  <c r="L9" i="10" s="1"/>
  <c r="K143" i="14"/>
  <c r="L143" i="14" s="1"/>
  <c r="K119" i="10"/>
  <c r="L119" i="10" s="1"/>
  <c r="K76" i="14"/>
  <c r="L76" i="14" s="1"/>
  <c r="K64" i="14"/>
  <c r="L64" i="14" s="1"/>
  <c r="K84" i="14"/>
  <c r="L84" i="14" s="1"/>
  <c r="K72" i="14"/>
  <c r="L72" i="14" s="1"/>
  <c r="K24" i="10"/>
  <c r="L24" i="10" s="1"/>
  <c r="K82" i="14"/>
  <c r="L82" i="14" s="1"/>
  <c r="K181" i="14"/>
  <c r="L181" i="14" s="1"/>
  <c r="K190" i="10"/>
  <c r="L190" i="10" s="1"/>
  <c r="K26" i="10"/>
  <c r="L26" i="10" s="1"/>
  <c r="K103" i="14"/>
  <c r="L103" i="14" s="1"/>
  <c r="K70" i="14"/>
  <c r="L70" i="14" s="1"/>
  <c r="K135" i="10"/>
  <c r="L135" i="10" s="1"/>
  <c r="K111" i="14"/>
  <c r="L111" i="14" s="1"/>
  <c r="K36" i="10"/>
  <c r="L36" i="10" s="1"/>
  <c r="K136" i="14"/>
  <c r="L136" i="14" s="1"/>
  <c r="K163" i="10"/>
  <c r="L163" i="10" s="1"/>
  <c r="K29" i="10"/>
  <c r="L29" i="10" s="1"/>
  <c r="K135" i="14"/>
  <c r="L135" i="14" s="1"/>
  <c r="K147" i="14"/>
  <c r="L147" i="14" s="1"/>
  <c r="K193" i="10"/>
  <c r="L193" i="10" s="1"/>
  <c r="K183" i="10"/>
  <c r="L183" i="10" s="1"/>
  <c r="K185" i="14"/>
  <c r="L185" i="14" s="1"/>
  <c r="K122" i="14"/>
  <c r="L122" i="14" s="1"/>
  <c r="K52" i="10"/>
  <c r="L52" i="10" s="1"/>
  <c r="K169" i="10"/>
  <c r="L169" i="10" s="1"/>
  <c r="K188" i="10"/>
  <c r="L188" i="10" s="1"/>
  <c r="K23" i="10"/>
  <c r="L23" i="10" s="1"/>
  <c r="K174" i="14"/>
  <c r="L174" i="14" s="1"/>
  <c r="K39" i="10"/>
  <c r="L39" i="10" s="1"/>
  <c r="K150" i="14"/>
  <c r="L150" i="14" s="1"/>
  <c r="K68" i="10"/>
  <c r="L68" i="10" s="1"/>
  <c r="K164" i="10"/>
  <c r="L164" i="10" s="1"/>
  <c r="K143" i="10"/>
  <c r="L143" i="10" s="1"/>
  <c r="K129" i="14"/>
  <c r="L129" i="14" s="1"/>
  <c r="K165" i="10"/>
  <c r="L165" i="10" s="1"/>
  <c r="K216" i="14"/>
  <c r="L216" i="14" s="1"/>
  <c r="K13" i="14"/>
  <c r="L13" i="14" s="1"/>
  <c r="K110" i="10"/>
  <c r="L110" i="10" s="1"/>
  <c r="K66" i="10"/>
  <c r="L66" i="10" s="1"/>
  <c r="K222" i="10"/>
  <c r="L222" i="10" s="1"/>
  <c r="K8" i="14"/>
  <c r="L8" i="14" s="1"/>
  <c r="K62" i="10"/>
  <c r="L62" i="10" s="1"/>
  <c r="K131" i="14"/>
  <c r="L131" i="14" s="1"/>
  <c r="K156" i="14"/>
  <c r="L156" i="14" s="1"/>
  <c r="K137" i="14"/>
  <c r="L137" i="14" s="1"/>
  <c r="K57" i="10"/>
  <c r="L57" i="10" s="1"/>
  <c r="K35" i="10"/>
  <c r="L35" i="10" s="1"/>
  <c r="K94" i="14"/>
  <c r="L94" i="14" s="1"/>
  <c r="K155" i="10"/>
  <c r="L155" i="10" s="1"/>
  <c r="K150" i="10"/>
  <c r="L150" i="10" s="1"/>
  <c r="K173" i="10"/>
  <c r="L173" i="10" s="1"/>
  <c r="K196" i="14"/>
  <c r="L196" i="14" s="1"/>
  <c r="K155" i="14"/>
  <c r="L155" i="14" s="1"/>
  <c r="K92" i="10"/>
  <c r="L92" i="10" s="1"/>
  <c r="K84" i="10"/>
  <c r="L84" i="10" s="1"/>
  <c r="K212" i="14"/>
  <c r="L212" i="14" s="1"/>
  <c r="K194" i="10"/>
  <c r="L194" i="10" s="1"/>
  <c r="K203" i="14"/>
  <c r="L203" i="14" s="1"/>
  <c r="K152" i="14"/>
  <c r="L152" i="14" s="1"/>
  <c r="K44" i="10"/>
  <c r="L44" i="10" s="1"/>
  <c r="K123" i="10"/>
  <c r="L123" i="10" s="1"/>
  <c r="K137" i="10"/>
  <c r="L137" i="10" s="1"/>
  <c r="K140" i="10"/>
  <c r="L140" i="10" s="1"/>
  <c r="K138" i="14"/>
  <c r="L138" i="14" s="1"/>
  <c r="K218" i="10"/>
  <c r="L218" i="10" s="1"/>
  <c r="K151" i="14"/>
  <c r="L151" i="14" s="1"/>
  <c r="K202" i="10"/>
  <c r="L202" i="10" s="1"/>
  <c r="K77" i="10"/>
  <c r="L77" i="10" s="1"/>
  <c r="K66" i="14"/>
  <c r="L66" i="14" s="1"/>
  <c r="K202" i="14"/>
  <c r="L202" i="14" s="1"/>
  <c r="K148" i="10"/>
  <c r="L148" i="10" s="1"/>
  <c r="K83" i="14"/>
  <c r="L83" i="14" s="1"/>
  <c r="K214" i="14"/>
  <c r="L214" i="14" s="1"/>
  <c r="K171" i="10"/>
  <c r="L171" i="10" s="1"/>
  <c r="K158" i="14"/>
  <c r="L158" i="14" s="1"/>
  <c r="K118" i="10"/>
  <c r="L118" i="10" s="1"/>
  <c r="K31" i="14"/>
  <c r="L31" i="14" s="1"/>
  <c r="K89" i="10"/>
  <c r="L89" i="10" s="1"/>
  <c r="K14" i="14"/>
  <c r="L14" i="14" s="1"/>
  <c r="K113" i="10"/>
  <c r="L113" i="10" s="1"/>
  <c r="K199" i="14"/>
  <c r="L199" i="14" s="1"/>
  <c r="K144" i="10"/>
  <c r="L144" i="10" s="1"/>
  <c r="K186" i="10"/>
  <c r="L186" i="10" s="1"/>
  <c r="K70" i="10"/>
  <c r="L70" i="10" s="1"/>
  <c r="K145" i="10"/>
  <c r="L145" i="10" s="1"/>
  <c r="K30" i="14"/>
  <c r="L30" i="14" s="1"/>
  <c r="K115" i="10"/>
  <c r="L115" i="10" s="1"/>
  <c r="K217" i="14"/>
  <c r="L217" i="14" s="1"/>
  <c r="K208" i="14"/>
  <c r="L208" i="14" s="1"/>
  <c r="K74" i="14"/>
  <c r="L74" i="14" s="1"/>
  <c r="K15" i="10"/>
  <c r="L15" i="10" s="1"/>
  <c r="K85" i="14"/>
  <c r="L85" i="14" s="1"/>
  <c r="K75" i="10"/>
  <c r="L75" i="10" s="1"/>
  <c r="K161" i="14"/>
  <c r="L161" i="14" s="1"/>
  <c r="K184" i="14"/>
  <c r="L184" i="14" s="1"/>
  <c r="K128" i="10"/>
  <c r="L128" i="10" s="1"/>
  <c r="K78" i="14"/>
  <c r="L78" i="14" s="1"/>
  <c r="K129" i="10"/>
  <c r="L129" i="10" s="1"/>
  <c r="K41" i="14"/>
  <c r="L41" i="14" s="1"/>
  <c r="K148" i="14"/>
  <c r="L148" i="14" s="1"/>
  <c r="K224" i="14"/>
  <c r="L224" i="14" s="1"/>
  <c r="K132" i="10"/>
  <c r="L132" i="10" s="1"/>
  <c r="K46" i="14"/>
  <c r="L46" i="14" s="1"/>
  <c r="K37" i="14"/>
  <c r="L37" i="14" s="1"/>
  <c r="K153" i="10"/>
  <c r="L153" i="10" s="1"/>
  <c r="K130" i="10"/>
  <c r="L130" i="10" s="1"/>
  <c r="K162" i="10"/>
  <c r="L162" i="10" s="1"/>
  <c r="K36" i="14"/>
  <c r="L36" i="14" s="1"/>
  <c r="K6" i="10"/>
  <c r="L6" i="10" s="1"/>
  <c r="K180" i="14"/>
  <c r="L180" i="14" s="1"/>
  <c r="K168" i="14"/>
  <c r="L168" i="14" s="1"/>
  <c r="K206" i="10"/>
  <c r="L206" i="10" s="1"/>
  <c r="K102" i="14"/>
  <c r="L102" i="14" s="1"/>
  <c r="K38" i="10"/>
  <c r="L38" i="10" s="1"/>
  <c r="K189" i="10"/>
  <c r="L189" i="10" s="1"/>
  <c r="K182" i="14"/>
  <c r="L182" i="14" s="1"/>
  <c r="K87" i="10"/>
  <c r="L87" i="10" s="1"/>
  <c r="K183" i="14"/>
  <c r="L183" i="14" s="1"/>
  <c r="K45" i="10"/>
  <c r="L45" i="10" s="1"/>
  <c r="K199" i="10"/>
  <c r="L199" i="10" s="1"/>
  <c r="K40" i="14"/>
  <c r="L40" i="14" s="1"/>
  <c r="K103" i="10"/>
  <c r="L103" i="10" s="1"/>
  <c r="K80" i="10"/>
  <c r="L80" i="10" s="1"/>
  <c r="K108" i="14"/>
  <c r="L108" i="14" s="1"/>
  <c r="K54" i="10"/>
  <c r="L54" i="10" s="1"/>
  <c r="K175" i="10"/>
  <c r="L175" i="10" s="1"/>
  <c r="K207" i="14"/>
  <c r="L207" i="14" s="1"/>
  <c r="K195" i="10"/>
  <c r="L195" i="10" s="1"/>
  <c r="K28" i="14"/>
  <c r="L28" i="14" s="1"/>
  <c r="K220" i="10"/>
  <c r="L220" i="10" s="1"/>
  <c r="K120" i="14"/>
  <c r="L120" i="14" s="1"/>
  <c r="K24" i="14"/>
  <c r="L24" i="14" s="1"/>
  <c r="K160" i="14"/>
  <c r="L160" i="14" s="1"/>
  <c r="K154" i="10"/>
  <c r="L154" i="10" s="1"/>
  <c r="K117" i="14"/>
  <c r="L117" i="14" s="1"/>
  <c r="K109" i="14"/>
  <c r="L109" i="14" s="1"/>
  <c r="K223" i="10"/>
  <c r="L223" i="10" s="1"/>
  <c r="K27" i="10"/>
  <c r="L27" i="10" s="1"/>
  <c r="K87" i="14"/>
  <c r="L87" i="14" s="1"/>
  <c r="K110" i="14"/>
  <c r="L110" i="14" s="1"/>
  <c r="K58" i="10"/>
  <c r="L58" i="10" s="1"/>
  <c r="K57" i="14"/>
  <c r="L57" i="14" s="1"/>
  <c r="K211" i="14"/>
  <c r="L211" i="14" s="1"/>
  <c r="K214" i="10"/>
  <c r="L214" i="10" s="1"/>
  <c r="K200" i="10"/>
  <c r="L200" i="10" s="1"/>
  <c r="K106" i="14"/>
  <c r="L106" i="14" s="1"/>
  <c r="K111" i="10"/>
  <c r="L111" i="10" s="1"/>
  <c r="K18" i="14"/>
  <c r="L18" i="14" s="1"/>
  <c r="K65" i="14"/>
  <c r="L65" i="14" s="1"/>
  <c r="K56" i="10"/>
  <c r="L56" i="10" s="1"/>
  <c r="K192" i="10"/>
  <c r="L192" i="10" s="1"/>
  <c r="K133" i="14"/>
  <c r="L133" i="14" s="1"/>
  <c r="K96" i="10"/>
  <c r="L96" i="10" s="1"/>
  <c r="K93" i="14"/>
  <c r="L93" i="14" s="1"/>
  <c r="K191" i="10"/>
  <c r="L191" i="10" s="1"/>
  <c r="K81" i="14"/>
  <c r="L81" i="14" s="1"/>
  <c r="K74" i="10"/>
  <c r="L74" i="10" s="1"/>
  <c r="K49" i="14"/>
  <c r="L49" i="14" s="1"/>
  <c r="K210" i="10"/>
  <c r="L210" i="10" s="1"/>
  <c r="K157" i="10"/>
  <c r="L157" i="10" s="1"/>
  <c r="K133" i="10"/>
  <c r="L133" i="10" s="1"/>
  <c r="K37" i="10"/>
  <c r="L37" i="10" s="1"/>
  <c r="K190" i="14"/>
  <c r="L190" i="14" s="1"/>
  <c r="K28" i="10"/>
  <c r="L28" i="10" s="1"/>
  <c r="K117" i="10"/>
  <c r="L117" i="10" s="1"/>
  <c r="K73" i="14"/>
  <c r="L73" i="14" s="1"/>
  <c r="K127" i="14"/>
  <c r="L127" i="14" s="1"/>
  <c r="K114" i="10"/>
  <c r="L114" i="10" s="1"/>
  <c r="K141" i="10"/>
  <c r="L141" i="10" s="1"/>
  <c r="K11" i="10"/>
  <c r="L11" i="10" s="1"/>
  <c r="K191" i="14"/>
  <c r="L191" i="14" s="1"/>
  <c r="K153" i="14"/>
  <c r="L153" i="14" s="1"/>
  <c r="K121" i="10"/>
  <c r="L121" i="10" s="1"/>
  <c r="K90" i="10"/>
  <c r="L90" i="10" s="1"/>
  <c r="K223" i="14"/>
  <c r="L223" i="14" s="1"/>
  <c r="K114" i="14"/>
  <c r="L114" i="14" s="1"/>
  <c r="K170" i="14"/>
  <c r="L170" i="14" s="1"/>
  <c r="K40" i="10"/>
  <c r="L40" i="10" s="1"/>
  <c r="K17" i="14"/>
  <c r="L17" i="14" s="1"/>
  <c r="K21" i="10"/>
  <c r="L21" i="10" s="1"/>
  <c r="K91" i="14"/>
  <c r="L91" i="14" s="1"/>
  <c r="K76" i="10"/>
  <c r="L76" i="10" s="1"/>
  <c r="K198" i="10"/>
  <c r="L198" i="10" s="1"/>
  <c r="K204" i="10"/>
  <c r="L204" i="10" s="1"/>
  <c r="K132" i="14"/>
  <c r="L132" i="14" s="1"/>
  <c r="K131" i="10"/>
  <c r="L131" i="10" s="1"/>
  <c r="K175" i="14"/>
  <c r="L175" i="14" s="1"/>
  <c r="K142" i="10"/>
  <c r="L142" i="10" s="1"/>
  <c r="K116" i="14"/>
  <c r="L116" i="14" s="1"/>
  <c r="K95" i="10"/>
  <c r="L95" i="10" s="1"/>
  <c r="K96" i="14"/>
  <c r="L96" i="14" s="1"/>
  <c r="K72" i="10"/>
  <c r="L72" i="10" s="1"/>
  <c r="K98" i="14"/>
  <c r="L98" i="14" s="1"/>
  <c r="K203" i="10"/>
  <c r="L203" i="10" s="1"/>
  <c r="K22" i="10"/>
  <c r="L22" i="10" s="1"/>
  <c r="K58" i="14"/>
  <c r="L58" i="14" s="1"/>
  <c r="K101" i="10"/>
  <c r="L101" i="10" s="1"/>
  <c r="K172" i="10"/>
  <c r="L172" i="10" s="1"/>
  <c r="K166" i="10"/>
  <c r="L166" i="10" s="1"/>
  <c r="K198" i="14"/>
  <c r="L198" i="14" s="1"/>
  <c r="K194" i="14"/>
  <c r="L194" i="14" s="1"/>
  <c r="K164" i="14"/>
  <c r="L164" i="14" s="1"/>
  <c r="K22" i="14"/>
  <c r="L22" i="14" s="1"/>
  <c r="K20" i="14"/>
  <c r="L20" i="14" s="1"/>
  <c r="K180" i="10"/>
  <c r="L180" i="10" s="1"/>
  <c r="B45" i="6"/>
  <c r="M129" i="10"/>
  <c r="N129" i="10" s="1"/>
  <c r="M106" i="10"/>
  <c r="N106" i="10" s="1"/>
  <c r="M27" i="10"/>
  <c r="N27" i="10" s="1"/>
  <c r="M64" i="10"/>
  <c r="N64" i="10" s="1"/>
  <c r="M101" i="14"/>
  <c r="N101" i="14" s="1"/>
  <c r="M42" i="14"/>
  <c r="N42" i="14" s="1"/>
  <c r="M163" i="10"/>
  <c r="N163" i="10" s="1"/>
  <c r="M176" i="10"/>
  <c r="N176" i="10" s="1"/>
  <c r="M56" i="14"/>
  <c r="N56" i="14" s="1"/>
  <c r="M153" i="10"/>
  <c r="N153" i="10" s="1"/>
  <c r="M81" i="14"/>
  <c r="N81" i="14" s="1"/>
  <c r="M14" i="10"/>
  <c r="N14" i="10" s="1"/>
  <c r="M122" i="10"/>
  <c r="N122" i="10" s="1"/>
  <c r="M111" i="10"/>
  <c r="N111" i="10" s="1"/>
  <c r="M29" i="10"/>
  <c r="N29" i="10" s="1"/>
  <c r="M209" i="10"/>
  <c r="N209" i="10" s="1"/>
  <c r="M30" i="10"/>
  <c r="N30" i="10" s="1"/>
  <c r="M44" i="10"/>
  <c r="N44" i="10" s="1"/>
  <c r="M110" i="14"/>
  <c r="N110" i="14" s="1"/>
  <c r="M194" i="10"/>
  <c r="N194" i="10" s="1"/>
  <c r="M189" i="10"/>
  <c r="N189" i="10" s="1"/>
  <c r="M26" i="10"/>
  <c r="N26" i="10" s="1"/>
  <c r="M98" i="10"/>
  <c r="N98" i="10" s="1"/>
  <c r="M94" i="10"/>
  <c r="N94" i="10" s="1"/>
  <c r="M136" i="10"/>
  <c r="N136" i="10" s="1"/>
  <c r="M172" i="14"/>
  <c r="N172" i="14" s="1"/>
  <c r="M125" i="14"/>
  <c r="N125" i="14" s="1"/>
  <c r="M42" i="10"/>
  <c r="N42" i="10" s="1"/>
  <c r="M78" i="14"/>
  <c r="N78" i="14" s="1"/>
  <c r="M200" i="14"/>
  <c r="N200" i="14" s="1"/>
  <c r="M26" i="14"/>
  <c r="N26" i="14" s="1"/>
  <c r="M62" i="10"/>
  <c r="N62" i="10" s="1"/>
  <c r="M161" i="10"/>
  <c r="N161" i="10" s="1"/>
  <c r="M162" i="10"/>
  <c r="N162" i="10" s="1"/>
  <c r="M201" i="10"/>
  <c r="N201" i="10" s="1"/>
  <c r="M134" i="10"/>
  <c r="N134" i="10" s="1"/>
  <c r="M205" i="10"/>
  <c r="N205" i="10" s="1"/>
  <c r="M186" i="14"/>
  <c r="N186" i="14" s="1"/>
  <c r="M38" i="10"/>
  <c r="N38" i="10" s="1"/>
  <c r="M218" i="10"/>
  <c r="N218" i="10" s="1"/>
  <c r="L109" i="10"/>
  <c r="M75" i="10"/>
  <c r="N75" i="10" s="1"/>
  <c r="M52" i="10"/>
  <c r="N52" i="10" s="1"/>
  <c r="M40" i="14"/>
  <c r="N40" i="14" s="1"/>
  <c r="M29" i="14"/>
  <c r="N29" i="14" s="1"/>
  <c r="M91" i="14"/>
  <c r="N91" i="14" s="1"/>
  <c r="M187" i="14"/>
  <c r="N187" i="14" s="1"/>
  <c r="M32" i="14"/>
  <c r="N32" i="14" s="1"/>
  <c r="M140" i="14"/>
  <c r="N140" i="14" s="1"/>
  <c r="M117" i="10"/>
  <c r="N117" i="10" s="1"/>
  <c r="M32" i="10"/>
  <c r="N32" i="10" s="1"/>
  <c r="M86" i="14"/>
  <c r="N86" i="14" s="1"/>
  <c r="M58" i="10"/>
  <c r="N58" i="10" s="1"/>
  <c r="L124" i="10"/>
  <c r="M33" i="10"/>
  <c r="N33" i="10" s="1"/>
  <c r="M74" i="10"/>
  <c r="N74" i="10" s="1"/>
  <c r="M182" i="10"/>
  <c r="N182" i="10" s="1"/>
  <c r="M63" i="10"/>
  <c r="N63" i="10" s="1"/>
  <c r="M55" i="14"/>
  <c r="N55" i="14" s="1"/>
  <c r="M182" i="14"/>
  <c r="N182" i="14" s="1"/>
  <c r="L53" i="10"/>
  <c r="M16" i="10"/>
  <c r="N16" i="10" s="1"/>
  <c r="M187" i="10"/>
  <c r="N187" i="10" s="1"/>
  <c r="G225" i="12"/>
  <c r="J225" i="14" s="1"/>
  <c r="M220" i="10"/>
  <c r="N220" i="10" s="1"/>
  <c r="M172" i="10"/>
  <c r="N172" i="10" s="1"/>
  <c r="M137" i="10"/>
  <c r="N137" i="10" s="1"/>
  <c r="M53" i="14"/>
  <c r="N53" i="14" s="1"/>
  <c r="M138" i="10"/>
  <c r="N138" i="10" s="1"/>
  <c r="M79" i="10"/>
  <c r="N79" i="10" s="1"/>
  <c r="M211" i="10"/>
  <c r="N211" i="10" s="1"/>
  <c r="M127" i="14"/>
  <c r="N127" i="14" s="1"/>
  <c r="M199" i="14"/>
  <c r="N199" i="14" s="1"/>
  <c r="M20" i="10"/>
  <c r="N20" i="10" s="1"/>
  <c r="M152" i="14"/>
  <c r="N152" i="14" s="1"/>
  <c r="M21" i="14"/>
  <c r="N21" i="14" s="1"/>
  <c r="M98" i="14"/>
  <c r="N98" i="14" s="1"/>
  <c r="M50" i="10"/>
  <c r="N50" i="10" s="1"/>
  <c r="K172" i="14"/>
  <c r="L172" i="14" s="1"/>
  <c r="K100" i="14"/>
  <c r="L100" i="14" s="1"/>
  <c r="K178" i="14"/>
  <c r="L178" i="14" s="1"/>
  <c r="K173" i="14"/>
  <c r="L173" i="14" s="1"/>
  <c r="K33" i="10"/>
  <c r="L33" i="10" s="1"/>
  <c r="K127" i="10"/>
  <c r="L127" i="10" s="1"/>
  <c r="K206" i="14"/>
  <c r="L206" i="14" s="1"/>
  <c r="K51" i="10"/>
  <c r="L51" i="10" s="1"/>
  <c r="K112" i="14"/>
  <c r="L112" i="14" s="1"/>
  <c r="K48" i="14"/>
  <c r="L48" i="14" s="1"/>
  <c r="K221" i="14"/>
  <c r="L221" i="14" s="1"/>
  <c r="K122" i="10"/>
  <c r="L122" i="10" s="1"/>
  <c r="K154" i="14"/>
  <c r="L154" i="14" s="1"/>
  <c r="K124" i="14"/>
  <c r="L124" i="14" s="1"/>
  <c r="K60" i="14"/>
  <c r="L60" i="14" s="1"/>
  <c r="K46" i="10"/>
  <c r="L46" i="10" s="1"/>
  <c r="K30" i="10"/>
  <c r="L30" i="10" s="1"/>
  <c r="K174" i="10"/>
  <c r="L174" i="10" s="1"/>
  <c r="K167" i="10"/>
  <c r="L167" i="10" s="1"/>
  <c r="K55" i="14"/>
  <c r="L55" i="14" s="1"/>
  <c r="K192" i="14"/>
  <c r="L192" i="14" s="1"/>
  <c r="K43" i="10"/>
  <c r="L43" i="10" s="1"/>
  <c r="K67" i="14"/>
  <c r="L67" i="14" s="1"/>
  <c r="K204" i="14"/>
  <c r="L204" i="14" s="1"/>
  <c r="K158" i="10"/>
  <c r="L158" i="10" s="1"/>
  <c r="K185" i="10"/>
  <c r="L185" i="10" s="1"/>
  <c r="K53" i="14"/>
  <c r="L53" i="14" s="1"/>
  <c r="K101" i="14"/>
  <c r="L101" i="14" s="1"/>
  <c r="K176" i="10"/>
  <c r="L176" i="10" s="1"/>
  <c r="K102" i="10"/>
  <c r="L102" i="10" s="1"/>
  <c r="K171" i="14"/>
  <c r="L171" i="14" s="1"/>
  <c r="K166" i="14"/>
  <c r="L166" i="14" s="1"/>
  <c r="K16" i="14"/>
  <c r="L16" i="14" s="1"/>
  <c r="K120" i="10"/>
  <c r="L120" i="10" s="1"/>
  <c r="K65" i="10"/>
  <c r="L65" i="10" s="1"/>
  <c r="K44" i="14"/>
  <c r="L44" i="14" s="1"/>
  <c r="K181" i="10"/>
  <c r="L181" i="10" s="1"/>
  <c r="K189" i="14"/>
  <c r="L189" i="14" s="1"/>
  <c r="K213" i="10"/>
  <c r="L213" i="10" s="1"/>
  <c r="K201" i="14"/>
  <c r="L201" i="14" s="1"/>
  <c r="K125" i="14"/>
  <c r="L125" i="14" s="1"/>
  <c r="K32" i="14"/>
  <c r="L32" i="14" s="1"/>
  <c r="K146" i="10"/>
  <c r="L146" i="10" s="1"/>
  <c r="K69" i="10"/>
  <c r="L69" i="10" s="1"/>
  <c r="K81" i="10"/>
  <c r="L81" i="10" s="1"/>
  <c r="K108" i="10"/>
  <c r="L108" i="10" s="1"/>
  <c r="K83" i="10"/>
  <c r="L83" i="10" s="1"/>
  <c r="M6" i="10"/>
  <c r="N6" i="10" s="1"/>
  <c r="K9" i="14"/>
  <c r="L9" i="14" s="1"/>
  <c r="G9" i="14"/>
  <c r="D9" i="14"/>
  <c r="E9" i="14"/>
  <c r="D5" i="10"/>
  <c r="G5" i="10"/>
  <c r="J5" i="10"/>
  <c r="E5" i="10"/>
  <c r="G5" i="14"/>
  <c r="D5" i="14"/>
  <c r="E5" i="14"/>
  <c r="K5" i="14"/>
  <c r="L5" i="14" s="1"/>
  <c r="E8" i="10"/>
  <c r="J8" i="10"/>
  <c r="G8" i="10"/>
  <c r="D8" i="10"/>
  <c r="K6" i="14"/>
  <c r="L6" i="14" s="1"/>
  <c r="G6" i="14"/>
  <c r="D6" i="14"/>
  <c r="E6" i="14"/>
  <c r="E7" i="14"/>
  <c r="G7" i="14"/>
  <c r="K7" i="14"/>
  <c r="L7" i="14" s="1"/>
  <c r="D7" i="14"/>
  <c r="B5" i="14"/>
  <c r="B5" i="10"/>
  <c r="K8" i="10"/>
  <c r="E7" i="10"/>
  <c r="G7" i="10"/>
  <c r="K7" i="10"/>
  <c r="D7" i="10"/>
  <c r="J7" i="10"/>
  <c r="C34" i="13"/>
  <c r="C35" i="13" s="1"/>
  <c r="C36" i="13" s="1"/>
  <c r="B35" i="6"/>
  <c r="B36" i="6" s="1"/>
  <c r="B37" i="6" s="1"/>
  <c r="B38" i="6" s="1"/>
  <c r="B39" i="6" s="1"/>
  <c r="L5" i="10" l="1"/>
  <c r="M6" i="14"/>
  <c r="N6" i="14" s="1"/>
  <c r="M9" i="14"/>
  <c r="N9" i="14" s="1"/>
  <c r="I225" i="12"/>
  <c r="M8" i="10"/>
  <c r="N8" i="10" s="1"/>
  <c r="M7" i="10"/>
  <c r="N7" i="10" s="1"/>
  <c r="M7" i="14"/>
  <c r="N7" i="14" s="1"/>
  <c r="K225" i="14"/>
  <c r="L225" i="14" s="1"/>
  <c r="M5" i="14"/>
  <c r="N5" i="14" s="1"/>
  <c r="E225" i="14"/>
  <c r="L7" i="10"/>
  <c r="L8" i="10"/>
  <c r="G225" i="14"/>
  <c r="M5" i="10"/>
  <c r="N5" i="10" s="1"/>
  <c r="C49" i="13"/>
  <c r="C54" i="13" s="1"/>
  <c r="C48" i="13"/>
  <c r="C53" i="13" s="1"/>
  <c r="B53" i="6"/>
  <c r="B56" i="6" s="1"/>
  <c r="B52" i="6"/>
  <c r="B55" i="6" s="1"/>
  <c r="B37" i="13"/>
  <c r="B38" i="13" s="1"/>
  <c r="B49" i="13" s="1"/>
  <c r="B54" i="13" s="1"/>
  <c r="B48" i="13"/>
  <c r="B53" i="13" s="1"/>
  <c r="N225" i="10" l="1"/>
  <c r="M225" i="14"/>
  <c r="N225" i="14"/>
  <c r="F162" i="10"/>
  <c r="F224" i="14"/>
  <c r="F82" i="10"/>
  <c r="F169" i="10"/>
  <c r="F163" i="14"/>
  <c r="F27" i="14"/>
  <c r="F166" i="10"/>
  <c r="F52" i="10"/>
  <c r="F98" i="10"/>
  <c r="F142" i="14"/>
  <c r="F126" i="14"/>
  <c r="F47" i="10"/>
  <c r="F209" i="14"/>
  <c r="F35" i="10"/>
  <c r="F151" i="10"/>
  <c r="F139" i="14"/>
  <c r="F140" i="14"/>
  <c r="F46" i="14"/>
  <c r="F57" i="10"/>
  <c r="F141" i="10"/>
  <c r="F140" i="10"/>
  <c r="F109" i="10"/>
  <c r="F187" i="10"/>
  <c r="F215" i="14"/>
  <c r="F163" i="10"/>
  <c r="F27" i="10"/>
  <c r="F58" i="10"/>
  <c r="F112" i="10"/>
  <c r="F67" i="14"/>
  <c r="F91" i="14"/>
  <c r="F159" i="14"/>
  <c r="F7" i="14"/>
  <c r="F28" i="14"/>
  <c r="F125" i="14"/>
  <c r="F164" i="14"/>
  <c r="F139" i="10"/>
  <c r="F222" i="10"/>
  <c r="F58" i="14"/>
  <c r="F124" i="14"/>
  <c r="F168" i="10"/>
  <c r="F204" i="14"/>
  <c r="F124" i="10"/>
  <c r="F223" i="14"/>
  <c r="F75" i="10"/>
  <c r="F28" i="10"/>
  <c r="F146" i="10"/>
  <c r="F36" i="10"/>
  <c r="F45" i="10"/>
  <c r="F38" i="10"/>
  <c r="F200" i="14"/>
  <c r="F203" i="10"/>
  <c r="F135" i="14"/>
  <c r="F72" i="14"/>
  <c r="F216" i="14"/>
  <c r="F75" i="14"/>
  <c r="F157" i="14"/>
  <c r="F95" i="10"/>
  <c r="F190" i="14"/>
  <c r="F120" i="10"/>
  <c r="F89" i="10"/>
  <c r="F156" i="10"/>
  <c r="F64" i="14"/>
  <c r="F218" i="14"/>
  <c r="F55" i="10"/>
  <c r="F123" i="14"/>
  <c r="F79" i="10"/>
  <c r="F149" i="10"/>
  <c r="F20" i="14"/>
  <c r="F134" i="10"/>
  <c r="F14" i="10"/>
  <c r="F152" i="14"/>
  <c r="F145" i="10"/>
  <c r="F114" i="14"/>
  <c r="F77" i="14"/>
  <c r="F29" i="10"/>
  <c r="F107" i="14"/>
  <c r="F87" i="10"/>
  <c r="F42" i="14"/>
  <c r="F210" i="14"/>
  <c r="F222" i="14"/>
  <c r="F210" i="10"/>
  <c r="F34" i="10"/>
  <c r="F213" i="10"/>
  <c r="F155" i="10"/>
  <c r="F212" i="14"/>
  <c r="F177" i="14"/>
  <c r="F165" i="10"/>
  <c r="F129" i="14"/>
  <c r="F63" i="10"/>
  <c r="F159" i="10"/>
  <c r="F22" i="10"/>
  <c r="F195" i="14"/>
  <c r="F92" i="14"/>
  <c r="F132" i="10"/>
  <c r="F90" i="14"/>
  <c r="F148" i="10"/>
  <c r="F149" i="14"/>
  <c r="F182" i="14"/>
  <c r="F8" i="14"/>
  <c r="F147" i="14"/>
  <c r="F44" i="10"/>
  <c r="F60" i="14"/>
  <c r="F143" i="10"/>
  <c r="F182" i="10"/>
  <c r="F207" i="14"/>
  <c r="F174" i="14"/>
  <c r="F200" i="10"/>
  <c r="F164" i="10"/>
  <c r="F189" i="14"/>
  <c r="F154" i="10"/>
  <c r="F12" i="10"/>
  <c r="F76" i="10"/>
  <c r="F137" i="10"/>
  <c r="F43" i="10"/>
  <c r="F114" i="10"/>
  <c r="F220" i="14"/>
  <c r="F125" i="10"/>
  <c r="F217" i="14"/>
  <c r="F178" i="14"/>
  <c r="F116" i="10"/>
  <c r="F5" i="14"/>
  <c r="F110" i="10"/>
  <c r="F53" i="14"/>
  <c r="F212" i="10"/>
  <c r="F134" i="14"/>
  <c r="F138" i="10"/>
  <c r="F112" i="14"/>
  <c r="F225" i="14"/>
  <c r="F104" i="14"/>
  <c r="F199" i="14"/>
  <c r="F54" i="14"/>
  <c r="F101" i="10"/>
  <c r="F126" i="10"/>
  <c r="F51" i="10"/>
  <c r="F141" i="14"/>
  <c r="F106" i="14"/>
  <c r="F185" i="14"/>
  <c r="F154" i="14"/>
  <c r="F70" i="10"/>
  <c r="F199" i="10"/>
  <c r="F113" i="10"/>
  <c r="F8" i="10"/>
  <c r="F175" i="10"/>
  <c r="F129" i="10"/>
  <c r="F211" i="14"/>
  <c r="F19" i="14"/>
  <c r="F17" i="14"/>
  <c r="F26" i="10"/>
  <c r="F69" i="14"/>
  <c r="F203" i="14"/>
  <c r="F221" i="10"/>
  <c r="F171" i="10"/>
  <c r="F195" i="10"/>
  <c r="F186" i="10"/>
  <c r="F97" i="14"/>
  <c r="F39" i="10"/>
  <c r="F218" i="10"/>
  <c r="F198" i="14"/>
  <c r="F33" i="14"/>
  <c r="F53" i="10"/>
  <c r="F100" i="10"/>
  <c r="F108" i="10"/>
  <c r="F78" i="14"/>
  <c r="F11" i="10"/>
  <c r="F64" i="10"/>
  <c r="F179" i="14"/>
  <c r="F37" i="14"/>
  <c r="F43" i="14"/>
  <c r="F37" i="10"/>
  <c r="F131" i="10"/>
  <c r="F206" i="14"/>
  <c r="F66" i="14"/>
  <c r="F36" i="14"/>
  <c r="F167" i="14"/>
  <c r="F214" i="14"/>
  <c r="F41" i="14"/>
  <c r="F39" i="14"/>
  <c r="F109" i="14"/>
  <c r="F70" i="14"/>
  <c r="F130" i="10"/>
  <c r="F158" i="14"/>
  <c r="F148" i="14"/>
  <c r="F110" i="14"/>
  <c r="F30" i="14"/>
  <c r="F35" i="14"/>
  <c r="F201" i="10"/>
  <c r="F132" i="14"/>
  <c r="F138" i="14"/>
  <c r="F216" i="10"/>
  <c r="F190" i="10"/>
  <c r="F224" i="10"/>
  <c r="F48" i="10"/>
  <c r="F153" i="14"/>
  <c r="F17" i="10"/>
  <c r="F54" i="10"/>
  <c r="F107" i="10"/>
  <c r="F30" i="10"/>
  <c r="F13" i="10"/>
  <c r="F21" i="14"/>
  <c r="F193" i="10"/>
  <c r="F160" i="14"/>
  <c r="F73" i="14"/>
  <c r="F31" i="14"/>
  <c r="F14" i="14"/>
  <c r="F118" i="10"/>
  <c r="F194" i="10"/>
  <c r="F49" i="10"/>
  <c r="F171" i="14"/>
  <c r="F197" i="10"/>
  <c r="F122" i="14"/>
  <c r="F87" i="14"/>
  <c r="F83" i="14"/>
  <c r="F162" i="14"/>
  <c r="F81" i="14"/>
  <c r="F103" i="14"/>
  <c r="F89" i="14"/>
  <c r="F204" i="10"/>
  <c r="F176" i="14"/>
  <c r="F152" i="10"/>
  <c r="F74" i="14"/>
  <c r="F144" i="14"/>
  <c r="F157" i="10"/>
  <c r="F225" i="10"/>
  <c r="F127" i="10"/>
  <c r="F88" i="14"/>
  <c r="F155" i="14"/>
  <c r="F105" i="10"/>
  <c r="F106" i="10"/>
  <c r="F197" i="14"/>
  <c r="F161" i="14"/>
  <c r="F108" i="14"/>
  <c r="F150" i="14"/>
  <c r="F50" i="10"/>
  <c r="F150" i="10"/>
  <c r="F115" i="10"/>
  <c r="F69" i="10"/>
  <c r="F29" i="14"/>
  <c r="F172" i="10"/>
  <c r="F24" i="10"/>
  <c r="F66" i="10"/>
  <c r="F146" i="14"/>
  <c r="F180" i="10"/>
  <c r="F9" i="10"/>
  <c r="F80" i="14"/>
  <c r="F86" i="14"/>
  <c r="F102" i="14"/>
  <c r="F202" i="14"/>
  <c r="F40" i="10"/>
  <c r="F85" i="14"/>
  <c r="F161" i="10"/>
  <c r="F119" i="14"/>
  <c r="F116" i="14"/>
  <c r="F51" i="14"/>
  <c r="F206" i="10"/>
  <c r="F127" i="14"/>
  <c r="F209" i="10"/>
  <c r="F153" i="10"/>
  <c r="F56" i="10"/>
  <c r="F15" i="14"/>
  <c r="F170" i="10"/>
  <c r="F33" i="10"/>
  <c r="F208" i="10"/>
  <c r="F18" i="14"/>
  <c r="F160" i="10"/>
  <c r="F49" i="14"/>
  <c r="F67" i="10"/>
  <c r="F44" i="14"/>
  <c r="F208" i="14"/>
  <c r="F111" i="14"/>
  <c r="F184" i="10"/>
  <c r="F181" i="10"/>
  <c r="F187" i="14"/>
  <c r="F123" i="10"/>
  <c r="F62" i="10"/>
  <c r="F151" i="14"/>
  <c r="F71" i="10"/>
  <c r="F175" i="14"/>
  <c r="F94" i="10"/>
  <c r="F165" i="14"/>
  <c r="F76" i="14"/>
  <c r="F63" i="14"/>
  <c r="F202" i="10"/>
  <c r="F121" i="14"/>
  <c r="F23" i="10"/>
  <c r="F11" i="14"/>
  <c r="F65" i="10"/>
  <c r="F40" i="14"/>
  <c r="F170" i="14"/>
  <c r="F193" i="14"/>
  <c r="F188" i="14"/>
  <c r="F173" i="10"/>
  <c r="F42" i="10"/>
  <c r="F173" i="14"/>
  <c r="F181" i="14"/>
  <c r="F22" i="14"/>
  <c r="F90" i="10"/>
  <c r="F91" i="10"/>
  <c r="F135" i="10"/>
  <c r="F104" i="10"/>
  <c r="F74" i="10"/>
  <c r="F26" i="14"/>
  <c r="F23" i="14"/>
  <c r="F166" i="14"/>
  <c r="F184" i="14"/>
  <c r="F85" i="10"/>
  <c r="F196" i="14"/>
  <c r="F145" i="14"/>
  <c r="F71" i="14"/>
  <c r="F185" i="10"/>
  <c r="F176" i="10"/>
  <c r="F52" i="14"/>
  <c r="F221" i="14"/>
  <c r="F10" i="10"/>
  <c r="F198" i="10"/>
  <c r="F65" i="14"/>
  <c r="F38" i="14"/>
  <c r="F136" i="14"/>
  <c r="F183" i="10"/>
  <c r="F223" i="10"/>
  <c r="F96" i="14"/>
  <c r="F172" i="14"/>
  <c r="F122" i="10"/>
  <c r="F80" i="10"/>
  <c r="F13" i="14"/>
  <c r="F32" i="10"/>
  <c r="F189" i="10"/>
  <c r="F62" i="14"/>
  <c r="F174" i="10"/>
  <c r="F213" i="14"/>
  <c r="F99" i="10"/>
  <c r="F101" i="14"/>
  <c r="F50" i="14"/>
  <c r="F105" i="14"/>
  <c r="F7" i="10"/>
  <c r="F93" i="10"/>
  <c r="F179" i="10"/>
  <c r="F211" i="10"/>
  <c r="F57" i="14"/>
  <c r="F121" i="10"/>
  <c r="F168" i="14"/>
  <c r="F214" i="10"/>
  <c r="F191" i="10"/>
  <c r="F25" i="14"/>
  <c r="F205" i="10"/>
  <c r="F83" i="10"/>
  <c r="F131" i="14"/>
  <c r="F55" i="14"/>
  <c r="F84" i="14"/>
  <c r="F73" i="10"/>
  <c r="F128" i="10"/>
  <c r="F84" i="10"/>
  <c r="F98" i="14"/>
  <c r="F156" i="14"/>
  <c r="F191" i="14"/>
  <c r="F88" i="10"/>
  <c r="F32" i="14"/>
  <c r="F137" i="14"/>
  <c r="F136" i="10"/>
  <c r="F117" i="10"/>
  <c r="F41" i="10"/>
  <c r="F133" i="10"/>
  <c r="F20" i="10"/>
  <c r="F15" i="10"/>
  <c r="F25" i="10"/>
  <c r="F111" i="10"/>
  <c r="F12" i="14"/>
  <c r="F201" i="14"/>
  <c r="F61" i="14"/>
  <c r="F19" i="10"/>
  <c r="F10" i="14"/>
  <c r="F93" i="14"/>
  <c r="F207" i="10"/>
  <c r="F59" i="14"/>
  <c r="F24" i="14"/>
  <c r="F186" i="14"/>
  <c r="F6" i="14"/>
  <c r="F45" i="14"/>
  <c r="F120" i="14"/>
  <c r="F46" i="10"/>
  <c r="F68" i="14"/>
  <c r="F128" i="14"/>
  <c r="F196" i="10"/>
  <c r="F142" i="10"/>
  <c r="F183" i="14"/>
  <c r="F34" i="14"/>
  <c r="F16" i="14"/>
  <c r="F100" i="14"/>
  <c r="F219" i="10"/>
  <c r="F47" i="14"/>
  <c r="F81" i="10"/>
  <c r="F61" i="10"/>
  <c r="F219" i="14"/>
  <c r="F167" i="10"/>
  <c r="F119" i="10"/>
  <c r="F217" i="10"/>
  <c r="F115" i="14"/>
  <c r="F31" i="10"/>
  <c r="F192" i="10"/>
  <c r="F78" i="10"/>
  <c r="F72" i="10"/>
  <c r="F169" i="14"/>
  <c r="F133" i="14"/>
  <c r="F143" i="14"/>
  <c r="F6" i="10"/>
  <c r="F99" i="14"/>
  <c r="F5" i="10"/>
  <c r="F48" i="14"/>
  <c r="F18" i="10"/>
  <c r="F188" i="10"/>
  <c r="F82" i="14"/>
  <c r="F158" i="10"/>
  <c r="F113" i="14"/>
  <c r="F117" i="14"/>
  <c r="F79" i="14"/>
  <c r="F102" i="10"/>
  <c r="F60" i="10"/>
  <c r="F77" i="10"/>
  <c r="F21" i="10"/>
  <c r="F118" i="14"/>
  <c r="F144" i="10"/>
  <c r="F94" i="14"/>
  <c r="F96" i="10"/>
  <c r="F194" i="14"/>
  <c r="F215" i="10"/>
  <c r="F92" i="10"/>
  <c r="F68" i="10"/>
  <c r="F16" i="10"/>
  <c r="F205" i="14"/>
  <c r="F9" i="14"/>
  <c r="F56" i="14"/>
  <c r="F180" i="14"/>
  <c r="F103" i="10"/>
  <c r="F178" i="10"/>
  <c r="F147" i="10"/>
  <c r="F97" i="10"/>
  <c r="F130" i="14"/>
  <c r="F177" i="10"/>
  <c r="F192" i="14"/>
  <c r="F220" i="10"/>
  <c r="F59" i="10"/>
  <c r="F95" i="14"/>
  <c r="F86" i="10"/>
  <c r="H5" i="14"/>
  <c r="H116" i="10"/>
  <c r="H34" i="14"/>
  <c r="H72" i="14"/>
  <c r="H128" i="14"/>
  <c r="H85" i="10"/>
  <c r="H25" i="10"/>
  <c r="H108" i="10"/>
  <c r="H67" i="14"/>
  <c r="H106" i="10"/>
  <c r="H104" i="14"/>
  <c r="H162" i="14"/>
  <c r="H117" i="10"/>
  <c r="H15" i="14"/>
  <c r="H178" i="10"/>
  <c r="H46" i="10"/>
  <c r="H22" i="10"/>
  <c r="H89" i="10"/>
  <c r="H180" i="14"/>
  <c r="H224" i="10"/>
  <c r="H40" i="10"/>
  <c r="H161" i="14"/>
  <c r="H61" i="10"/>
  <c r="H184" i="10"/>
  <c r="H27" i="14"/>
  <c r="H151" i="10"/>
  <c r="H166" i="10"/>
  <c r="H70" i="10"/>
  <c r="H179" i="10"/>
  <c r="H216" i="14"/>
  <c r="H20" i="14"/>
  <c r="H9" i="10"/>
  <c r="H221" i="14"/>
  <c r="H83" i="10"/>
  <c r="H45" i="14"/>
  <c r="H218" i="10"/>
  <c r="H134" i="14"/>
  <c r="H127" i="14"/>
  <c r="H195" i="10"/>
  <c r="H68" i="10"/>
  <c r="H53" i="14"/>
  <c r="H58" i="10"/>
  <c r="H116" i="14"/>
  <c r="H189" i="14"/>
  <c r="H193" i="14"/>
  <c r="H13" i="10"/>
  <c r="H75" i="14"/>
  <c r="H173" i="10"/>
  <c r="H213" i="14"/>
  <c r="H73" i="14"/>
  <c r="H60" i="10"/>
  <c r="H170" i="14"/>
  <c r="H147" i="14"/>
  <c r="H199" i="14"/>
  <c r="H87" i="14"/>
  <c r="H208" i="10"/>
  <c r="H210" i="10"/>
  <c r="H56" i="10"/>
  <c r="H91" i="14"/>
  <c r="H111" i="14"/>
  <c r="H143" i="14"/>
  <c r="H8" i="14"/>
  <c r="H161" i="10"/>
  <c r="H47" i="14"/>
  <c r="H141" i="14"/>
  <c r="H132" i="14"/>
  <c r="H76" i="14"/>
  <c r="H203" i="10"/>
  <c r="H146" i="10"/>
  <c r="H174" i="10"/>
  <c r="H80" i="14"/>
  <c r="H103" i="10"/>
  <c r="H112" i="10"/>
  <c r="H66" i="14"/>
  <c r="H50" i="10"/>
  <c r="H35" i="14"/>
  <c r="H95" i="10"/>
  <c r="H97" i="14"/>
  <c r="H102" i="10"/>
  <c r="H160" i="14"/>
  <c r="H225" i="10"/>
  <c r="H44" i="10"/>
  <c r="H7" i="14"/>
  <c r="H120" i="10"/>
  <c r="H168" i="10"/>
  <c r="H56" i="14"/>
  <c r="H129" i="14"/>
  <c r="H110" i="14"/>
  <c r="H74" i="10"/>
  <c r="H211" i="10"/>
  <c r="H46" i="14"/>
  <c r="H175" i="10"/>
  <c r="H164" i="14"/>
  <c r="H12" i="14"/>
  <c r="H6" i="14"/>
  <c r="H61" i="14"/>
  <c r="H6" i="10"/>
  <c r="H218" i="14"/>
  <c r="H108" i="14"/>
  <c r="H207" i="14"/>
  <c r="H204" i="10"/>
  <c r="H17" i="14"/>
  <c r="H209" i="10"/>
  <c r="H105" i="14"/>
  <c r="H150" i="10"/>
  <c r="H121" i="10"/>
  <c r="H39" i="14"/>
  <c r="H90" i="14"/>
  <c r="H191" i="10"/>
  <c r="H86" i="10"/>
  <c r="H221" i="10"/>
  <c r="H52" i="14"/>
  <c r="H62" i="10"/>
  <c r="H206" i="10"/>
  <c r="H117" i="14"/>
  <c r="H105" i="10"/>
  <c r="H119" i="10"/>
  <c r="H124" i="14"/>
  <c r="H71" i="14"/>
  <c r="H118" i="10"/>
  <c r="H190" i="10"/>
  <c r="H57" i="10"/>
  <c r="H122" i="14"/>
  <c r="H8" i="10"/>
  <c r="H136" i="14"/>
  <c r="H212" i="10"/>
  <c r="H48" i="10"/>
  <c r="H62" i="14"/>
  <c r="H63" i="14"/>
  <c r="H54" i="14"/>
  <c r="H28" i="10"/>
  <c r="H55" i="10"/>
  <c r="H74" i="14"/>
  <c r="H147" i="10"/>
  <c r="H84" i="14"/>
  <c r="H159" i="10"/>
  <c r="H131" i="14"/>
  <c r="H101" i="14"/>
  <c r="H140" i="10"/>
  <c r="H19" i="14"/>
  <c r="H168" i="14"/>
  <c r="H200" i="14"/>
  <c r="H23" i="10"/>
  <c r="H222" i="10"/>
  <c r="H93" i="10"/>
  <c r="H32" i="14"/>
  <c r="H30" i="14"/>
  <c r="H124" i="10"/>
  <c r="H68" i="14"/>
  <c r="H77" i="10"/>
  <c r="H162" i="10"/>
  <c r="H58" i="14"/>
  <c r="H125" i="14"/>
  <c r="H165" i="10"/>
  <c r="H201" i="10"/>
  <c r="H219" i="14"/>
  <c r="H172" i="10"/>
  <c r="H39" i="10"/>
  <c r="H152" i="14"/>
  <c r="H5" i="10"/>
  <c r="H201" i="14"/>
  <c r="H43" i="14"/>
  <c r="H59" i="10"/>
  <c r="H24" i="14"/>
  <c r="H154" i="14"/>
  <c r="H166" i="14"/>
  <c r="H32" i="10"/>
  <c r="H130" i="14"/>
  <c r="H14" i="14"/>
  <c r="H110" i="10"/>
  <c r="H104" i="10"/>
  <c r="H202" i="14"/>
  <c r="H98" i="14"/>
  <c r="H177" i="10"/>
  <c r="H225" i="14"/>
  <c r="H144" i="14"/>
  <c r="H205" i="10"/>
  <c r="H9" i="14"/>
  <c r="H175" i="14"/>
  <c r="H197" i="14"/>
  <c r="H26" i="10"/>
  <c r="H107" i="14"/>
  <c r="H121" i="14"/>
  <c r="H48" i="14"/>
  <c r="H42" i="10"/>
  <c r="H41" i="14"/>
  <c r="H208" i="14"/>
  <c r="H82" i="10"/>
  <c r="H79" i="10"/>
  <c r="H176" i="10"/>
  <c r="H137" i="10"/>
  <c r="H210" i="14"/>
  <c r="H222" i="14"/>
  <c r="H69" i="14"/>
  <c r="H66" i="10"/>
  <c r="H49" i="14"/>
  <c r="H69" i="10"/>
  <c r="H215" i="10"/>
  <c r="H205" i="14"/>
  <c r="H25" i="14"/>
  <c r="H186" i="10"/>
  <c r="H152" i="10"/>
  <c r="H125" i="10"/>
  <c r="H179" i="14"/>
  <c r="H181" i="10"/>
  <c r="H145" i="14"/>
  <c r="H18" i="10"/>
  <c r="H75" i="10"/>
  <c r="H114" i="10"/>
  <c r="H163" i="10"/>
  <c r="H78" i="14"/>
  <c r="H196" i="14"/>
  <c r="H21" i="14"/>
  <c r="H109" i="10"/>
  <c r="H51" i="10"/>
  <c r="H155" i="14"/>
  <c r="H12" i="10"/>
  <c r="H10" i="14"/>
  <c r="H135" i="14"/>
  <c r="H190" i="14"/>
  <c r="H31" i="10"/>
  <c r="H113" i="10"/>
  <c r="H148" i="14"/>
  <c r="H43" i="10"/>
  <c r="H126" i="10"/>
  <c r="H36" i="14"/>
  <c r="H214" i="10"/>
  <c r="H214" i="14"/>
  <c r="H133" i="10"/>
  <c r="H203" i="14"/>
  <c r="H149" i="14"/>
  <c r="H140" i="14"/>
  <c r="H206" i="14"/>
  <c r="H106" i="14"/>
  <c r="H114" i="14"/>
  <c r="H33" i="10"/>
  <c r="H72" i="10"/>
  <c r="H188" i="14"/>
  <c r="H67" i="10"/>
  <c r="H158" i="14"/>
  <c r="H29" i="14"/>
  <c r="H138" i="10"/>
  <c r="H118" i="14"/>
  <c r="H174" i="14"/>
  <c r="H57" i="14"/>
  <c r="H158" i="10"/>
  <c r="H220" i="14"/>
  <c r="H123" i="10"/>
  <c r="H126" i="14"/>
  <c r="H95" i="14"/>
  <c r="H82" i="14"/>
  <c r="H139" i="10"/>
  <c r="H163" i="14"/>
  <c r="H96" i="10"/>
  <c r="H142" i="10"/>
  <c r="H170" i="10"/>
  <c r="H98" i="10"/>
  <c r="H103" i="14"/>
  <c r="H84" i="10"/>
  <c r="H64" i="14"/>
  <c r="H185" i="14"/>
  <c r="H41" i="10"/>
  <c r="H60" i="14"/>
  <c r="H183" i="14"/>
  <c r="H85" i="14"/>
  <c r="H171" i="10"/>
  <c r="H23" i="14"/>
  <c r="H223" i="10"/>
  <c r="H167" i="10"/>
  <c r="H127" i="10"/>
  <c r="H17" i="10"/>
  <c r="H111" i="10"/>
  <c r="H217" i="10"/>
  <c r="H189" i="10"/>
  <c r="H77" i="14"/>
  <c r="H78" i="10"/>
  <c r="H129" i="10"/>
  <c r="H59" i="14"/>
  <c r="H37" i="14"/>
  <c r="H42" i="14"/>
  <c r="H188" i="10"/>
  <c r="H70" i="14"/>
  <c r="H172" i="14"/>
  <c r="H45" i="10"/>
  <c r="H38" i="10"/>
  <c r="H157" i="14"/>
  <c r="H19" i="10"/>
  <c r="H153" i="14"/>
  <c r="H198" i="10"/>
  <c r="H93" i="14"/>
  <c r="H180" i="10"/>
  <c r="H135" i="10"/>
  <c r="H177" i="14"/>
  <c r="H14" i="10"/>
  <c r="H198" i="14"/>
  <c r="H215" i="14"/>
  <c r="H88" i="14"/>
  <c r="H133" i="14"/>
  <c r="H92" i="10"/>
  <c r="H86" i="14"/>
  <c r="H119" i="14"/>
  <c r="H213" i="10"/>
  <c r="H209" i="14"/>
  <c r="H192" i="14"/>
  <c r="H178" i="14"/>
  <c r="H51" i="14"/>
  <c r="H100" i="14"/>
  <c r="H144" i="10"/>
  <c r="H94" i="10"/>
  <c r="H71" i="10"/>
  <c r="H52" i="10"/>
  <c r="H101" i="10"/>
  <c r="H151" i="14"/>
  <c r="H16" i="14"/>
  <c r="H20" i="10"/>
  <c r="H16" i="10"/>
  <c r="H109" i="14"/>
  <c r="H89" i="14"/>
  <c r="H40" i="14"/>
  <c r="H182" i="10"/>
  <c r="H35" i="10"/>
  <c r="H54" i="10"/>
  <c r="H155" i="10"/>
  <c r="H183" i="10"/>
  <c r="H30" i="10"/>
  <c r="H79" i="14"/>
  <c r="H186" i="14"/>
  <c r="H115" i="10"/>
  <c r="H176" i="14"/>
  <c r="H171" i="14"/>
  <c r="H202" i="10"/>
  <c r="H224" i="14"/>
  <c r="H38" i="14"/>
  <c r="H26" i="14"/>
  <c r="H11" i="14"/>
  <c r="H81" i="14"/>
  <c r="H10" i="10"/>
  <c r="H76" i="10"/>
  <c r="H99" i="14"/>
  <c r="H94" i="14"/>
  <c r="H123" i="14"/>
  <c r="H29" i="10"/>
  <c r="H181" i="14"/>
  <c r="H167" i="14"/>
  <c r="H138" i="14"/>
  <c r="H156" i="10"/>
  <c r="H219" i="10"/>
  <c r="H120" i="14"/>
  <c r="H157" i="10"/>
  <c r="H13" i="14"/>
  <c r="H156" i="14"/>
  <c r="H28" i="14"/>
  <c r="H81" i="10"/>
  <c r="H34" i="10"/>
  <c r="H200" i="10"/>
  <c r="H216" i="10"/>
  <c r="H107" i="10"/>
  <c r="H211" i="14"/>
  <c r="H18" i="14"/>
  <c r="H143" i="10"/>
  <c r="H92" i="14"/>
  <c r="H141" i="10"/>
  <c r="H65" i="10"/>
  <c r="H21" i="10"/>
  <c r="H223" i="14"/>
  <c r="H136" i="10"/>
  <c r="H150" i="14"/>
  <c r="H97" i="10"/>
  <c r="H24" i="10"/>
  <c r="H220" i="10"/>
  <c r="H96" i="14"/>
  <c r="H47" i="10"/>
  <c r="H44" i="14"/>
  <c r="H199" i="10"/>
  <c r="H63" i="10"/>
  <c r="H37" i="10"/>
  <c r="H149" i="10"/>
  <c r="H146" i="14"/>
  <c r="H207" i="10"/>
  <c r="H122" i="10"/>
  <c r="H49" i="10"/>
  <c r="H142" i="14"/>
  <c r="H193" i="10"/>
  <c r="H132" i="10"/>
  <c r="H192" i="10"/>
  <c r="H137" i="14"/>
  <c r="H195" i="14"/>
  <c r="H88" i="10"/>
  <c r="H90" i="10"/>
  <c r="H148" i="10"/>
  <c r="H154" i="10"/>
  <c r="H102" i="14"/>
  <c r="H22" i="14"/>
  <c r="H36" i="10"/>
  <c r="H134" i="10"/>
  <c r="H27" i="10"/>
  <c r="H160" i="10"/>
  <c r="H7" i="10"/>
  <c r="H204" i="14"/>
  <c r="H99" i="10"/>
  <c r="H191" i="14"/>
  <c r="H128" i="10"/>
  <c r="H169" i="14"/>
  <c r="H185" i="10"/>
  <c r="H33" i="14"/>
  <c r="H182" i="14"/>
  <c r="H187" i="10"/>
  <c r="H115" i="14"/>
  <c r="H11" i="10"/>
  <c r="H169" i="10"/>
  <c r="H65" i="14"/>
  <c r="H87" i="10"/>
  <c r="H15" i="10"/>
  <c r="H196" i="10"/>
  <c r="H113" i="14"/>
  <c r="H50" i="14"/>
  <c r="H55" i="14"/>
  <c r="H139" i="14"/>
  <c r="H173" i="14"/>
  <c r="H91" i="10"/>
  <c r="H112" i="14"/>
  <c r="H194" i="10"/>
  <c r="H73" i="10"/>
  <c r="H31" i="14"/>
  <c r="H159" i="14"/>
  <c r="H217" i="14"/>
  <c r="H187" i="14"/>
  <c r="H130" i="10"/>
  <c r="H212" i="14"/>
  <c r="H153" i="10"/>
  <c r="H145" i="10"/>
  <c r="H83" i="14"/>
  <c r="H131" i="10"/>
  <c r="H165" i="14"/>
  <c r="H53" i="10"/>
  <c r="H164" i="10"/>
  <c r="H197" i="10"/>
  <c r="H64" i="10"/>
  <c r="H80" i="10"/>
  <c r="H100" i="10"/>
  <c r="H194" i="14"/>
  <c r="H184" i="14"/>
  <c r="I5" i="10" l="1"/>
  <c r="U5" i="10" s="1"/>
  <c r="I207" i="10"/>
  <c r="U207" i="10" s="1"/>
  <c r="I179" i="10"/>
  <c r="U179" i="10" s="1"/>
  <c r="I74" i="10"/>
  <c r="U74" i="10" s="1"/>
  <c r="I160" i="10"/>
  <c r="U160" i="10" s="1"/>
  <c r="I116" i="14"/>
  <c r="V116" i="14" s="1"/>
  <c r="I14" i="14"/>
  <c r="V14" i="14" s="1"/>
  <c r="I48" i="10"/>
  <c r="U48" i="10" s="1"/>
  <c r="I129" i="10"/>
  <c r="U129" i="10" s="1"/>
  <c r="I103" i="10"/>
  <c r="U103" i="10" s="1"/>
  <c r="I115" i="14"/>
  <c r="V115" i="14" s="1"/>
  <c r="I183" i="14"/>
  <c r="V183" i="14" s="1"/>
  <c r="I41" i="10"/>
  <c r="U41" i="10" s="1"/>
  <c r="I84" i="14"/>
  <c r="V84" i="14" s="1"/>
  <c r="I221" i="14"/>
  <c r="V221" i="14" s="1"/>
  <c r="I170" i="14"/>
  <c r="V170" i="14" s="1"/>
  <c r="I71" i="10"/>
  <c r="U71" i="10" s="1"/>
  <c r="I106" i="10"/>
  <c r="U106" i="10" s="1"/>
  <c r="I89" i="14"/>
  <c r="V89" i="14" s="1"/>
  <c r="I43" i="14"/>
  <c r="V43" i="14" s="1"/>
  <c r="I101" i="10"/>
  <c r="U101" i="10" s="1"/>
  <c r="I164" i="10"/>
  <c r="U164" i="10" s="1"/>
  <c r="I148" i="10"/>
  <c r="U148" i="10" s="1"/>
  <c r="I155" i="10"/>
  <c r="U155" i="10" s="1"/>
  <c r="I145" i="10"/>
  <c r="U145" i="10" s="1"/>
  <c r="I89" i="10"/>
  <c r="U89" i="10" s="1"/>
  <c r="I139" i="10"/>
  <c r="U139" i="10" s="1"/>
  <c r="I47" i="10"/>
  <c r="U47" i="10" s="1"/>
  <c r="I48" i="14"/>
  <c r="V48" i="14" s="1"/>
  <c r="I217" i="10"/>
  <c r="U217" i="10" s="1"/>
  <c r="I55" i="14"/>
  <c r="V55" i="14" s="1"/>
  <c r="I52" i="14"/>
  <c r="V52" i="14" s="1"/>
  <c r="I18" i="14"/>
  <c r="V18" i="14" s="1"/>
  <c r="I24" i="10"/>
  <c r="U24" i="10" s="1"/>
  <c r="I31" i="14"/>
  <c r="V31" i="14" s="1"/>
  <c r="I54" i="14"/>
  <c r="V54" i="14" s="1"/>
  <c r="I178" i="14"/>
  <c r="V178" i="14" s="1"/>
  <c r="I90" i="14"/>
  <c r="V90" i="14" s="1"/>
  <c r="I120" i="10"/>
  <c r="U120" i="10" s="1"/>
  <c r="I36" i="10"/>
  <c r="U36" i="10" s="1"/>
  <c r="I164" i="14"/>
  <c r="V164" i="14" s="1"/>
  <c r="I152" i="14"/>
  <c r="V152" i="14" s="1"/>
  <c r="I104" i="10"/>
  <c r="U104" i="10" s="1"/>
  <c r="I37" i="14"/>
  <c r="V37" i="14" s="1"/>
  <c r="I192" i="14"/>
  <c r="V192" i="14" s="1"/>
  <c r="I68" i="10"/>
  <c r="U68" i="10" s="1"/>
  <c r="I81" i="10"/>
  <c r="U81" i="10" s="1"/>
  <c r="I191" i="14"/>
  <c r="V191" i="14" s="1"/>
  <c r="I99" i="10"/>
  <c r="U99" i="10" s="1"/>
  <c r="I181" i="14"/>
  <c r="V181" i="14" s="1"/>
  <c r="I202" i="10"/>
  <c r="U202" i="10" s="1"/>
  <c r="I122" i="14"/>
  <c r="V122" i="14" s="1"/>
  <c r="I159" i="10"/>
  <c r="U159" i="10" s="1"/>
  <c r="I42" i="14"/>
  <c r="V42" i="14" s="1"/>
  <c r="I124" i="10"/>
  <c r="U124" i="10" s="1"/>
  <c r="I142" i="10"/>
  <c r="U142" i="10" s="1"/>
  <c r="I18" i="10"/>
  <c r="U18" i="10" s="1"/>
  <c r="I118" i="14"/>
  <c r="V118" i="14" s="1"/>
  <c r="I66" i="10"/>
  <c r="U66" i="10" s="1"/>
  <c r="I21" i="10"/>
  <c r="U21" i="10" s="1"/>
  <c r="I196" i="10"/>
  <c r="U196" i="10" s="1"/>
  <c r="I135" i="10"/>
  <c r="U135" i="10" s="1"/>
  <c r="I161" i="10"/>
  <c r="U161" i="10" s="1"/>
  <c r="I8" i="10"/>
  <c r="U8" i="10" s="1"/>
  <c r="I199" i="14"/>
  <c r="V199" i="14" s="1"/>
  <c r="I99" i="14"/>
  <c r="V99" i="14" s="1"/>
  <c r="I195" i="10"/>
  <c r="U195" i="10" s="1"/>
  <c r="I103" i="14"/>
  <c r="V103" i="14" s="1"/>
  <c r="I70" i="14"/>
  <c r="V70" i="14" s="1"/>
  <c r="I97" i="14"/>
  <c r="V97" i="14" s="1"/>
  <c r="I136" i="10"/>
  <c r="U136" i="10" s="1"/>
  <c r="I216" i="14"/>
  <c r="V216" i="14" s="1"/>
  <c r="I46" i="14"/>
  <c r="V46" i="14" s="1"/>
  <c r="I177" i="10"/>
  <c r="U177" i="10" s="1"/>
  <c r="I47" i="14"/>
  <c r="V47" i="14" s="1"/>
  <c r="I156" i="14"/>
  <c r="V156" i="14" s="1"/>
  <c r="I136" i="14"/>
  <c r="V136" i="14" s="1"/>
  <c r="I85" i="10"/>
  <c r="U85" i="10" s="1"/>
  <c r="I50" i="10"/>
  <c r="U50" i="10" s="1"/>
  <c r="I35" i="14"/>
  <c r="V35" i="14" s="1"/>
  <c r="I87" i="10"/>
  <c r="U87" i="10" s="1"/>
  <c r="I72" i="14"/>
  <c r="V72" i="14" s="1"/>
  <c r="I140" i="14"/>
  <c r="V140" i="14" s="1"/>
  <c r="I77" i="10"/>
  <c r="U77" i="10" s="1"/>
  <c r="I60" i="10"/>
  <c r="U60" i="10" s="1"/>
  <c r="I16" i="10"/>
  <c r="U16" i="10" s="1"/>
  <c r="I46" i="10"/>
  <c r="U46" i="10" s="1"/>
  <c r="I88" i="10"/>
  <c r="U88" i="10" s="1"/>
  <c r="I101" i="14"/>
  <c r="V101" i="14" s="1"/>
  <c r="I223" i="10"/>
  <c r="U223" i="10" s="1"/>
  <c r="I121" i="14"/>
  <c r="V121" i="14" s="1"/>
  <c r="I202" i="14"/>
  <c r="V202" i="14" s="1"/>
  <c r="I132" i="14"/>
  <c r="V132" i="14" s="1"/>
  <c r="I186" i="14"/>
  <c r="V186" i="14" s="1"/>
  <c r="I108" i="14"/>
  <c r="V108" i="14" s="1"/>
  <c r="I110" i="14"/>
  <c r="V110" i="14" s="1"/>
  <c r="I187" i="10"/>
  <c r="U187" i="10" s="1"/>
  <c r="I126" i="14"/>
  <c r="V126" i="14" s="1"/>
  <c r="I144" i="10"/>
  <c r="U144" i="10" s="1"/>
  <c r="I45" i="10"/>
  <c r="U45" i="10" s="1"/>
  <c r="I80" i="10"/>
  <c r="U80" i="10" s="1"/>
  <c r="I224" i="10"/>
  <c r="U224" i="10" s="1"/>
  <c r="I119" i="10"/>
  <c r="U119" i="10" s="1"/>
  <c r="I131" i="14"/>
  <c r="V131" i="14" s="1"/>
  <c r="I122" i="10"/>
  <c r="U122" i="10" s="1"/>
  <c r="I176" i="10"/>
  <c r="U176" i="10" s="1"/>
  <c r="I65" i="10"/>
  <c r="U65" i="10" s="1"/>
  <c r="I62" i="10"/>
  <c r="U62" i="10" s="1"/>
  <c r="I208" i="10"/>
  <c r="U208" i="10" s="1"/>
  <c r="I109" i="14"/>
  <c r="V109" i="14" s="1"/>
  <c r="I186" i="10"/>
  <c r="U186" i="10" s="1"/>
  <c r="I217" i="14"/>
  <c r="V217" i="14" s="1"/>
  <c r="I174" i="14"/>
  <c r="V174" i="14" s="1"/>
  <c r="I34" i="10"/>
  <c r="U34" i="10" s="1"/>
  <c r="I14" i="10"/>
  <c r="U14" i="10" s="1"/>
  <c r="I190" i="14"/>
  <c r="V190" i="14" s="1"/>
  <c r="I146" i="10"/>
  <c r="U146" i="10" s="1"/>
  <c r="I125" i="14"/>
  <c r="V125" i="14" s="1"/>
  <c r="I109" i="10"/>
  <c r="U109" i="10" s="1"/>
  <c r="I142" i="14"/>
  <c r="V142" i="14" s="1"/>
  <c r="I40" i="14"/>
  <c r="V40" i="14" s="1"/>
  <c r="I95" i="14"/>
  <c r="V95" i="14" s="1"/>
  <c r="I9" i="14"/>
  <c r="V9" i="14" s="1"/>
  <c r="I167" i="10"/>
  <c r="U167" i="10" s="1"/>
  <c r="I128" i="14"/>
  <c r="V128" i="14" s="1"/>
  <c r="I83" i="10"/>
  <c r="U83" i="10" s="1"/>
  <c r="I105" i="14"/>
  <c r="V105" i="14" s="1"/>
  <c r="I172" i="14"/>
  <c r="V172" i="14" s="1"/>
  <c r="I185" i="10"/>
  <c r="U185" i="10" s="1"/>
  <c r="I123" i="10"/>
  <c r="U123" i="10" s="1"/>
  <c r="I33" i="10"/>
  <c r="U33" i="10" s="1"/>
  <c r="I88" i="14"/>
  <c r="V88" i="14" s="1"/>
  <c r="I160" i="14"/>
  <c r="V160" i="14" s="1"/>
  <c r="I216" i="10"/>
  <c r="U216" i="10" s="1"/>
  <c r="I64" i="10"/>
  <c r="U64" i="10" s="1"/>
  <c r="I113" i="10"/>
  <c r="U113" i="10" s="1"/>
  <c r="I207" i="14"/>
  <c r="V207" i="14" s="1"/>
  <c r="I210" i="10"/>
  <c r="U210" i="10" s="1"/>
  <c r="I95" i="10"/>
  <c r="U95" i="10" s="1"/>
  <c r="I28" i="14"/>
  <c r="V28" i="14" s="1"/>
  <c r="I140" i="10"/>
  <c r="U140" i="10" s="1"/>
  <c r="I98" i="10"/>
  <c r="U98" i="10" s="1"/>
  <c r="I180" i="14"/>
  <c r="V180" i="14" s="1"/>
  <c r="I105" i="10"/>
  <c r="U105" i="10" s="1"/>
  <c r="I175" i="10"/>
  <c r="U175" i="10" s="1"/>
  <c r="I59" i="10"/>
  <c r="U59" i="10" s="1"/>
  <c r="I205" i="14"/>
  <c r="V205" i="14" s="1"/>
  <c r="I68" i="14"/>
  <c r="V68" i="14" s="1"/>
  <c r="I205" i="10"/>
  <c r="U205" i="10" s="1"/>
  <c r="I50" i="14"/>
  <c r="V50" i="14" s="1"/>
  <c r="I90" i="10"/>
  <c r="U90" i="10" s="1"/>
  <c r="I187" i="14"/>
  <c r="V187" i="14" s="1"/>
  <c r="I170" i="10"/>
  <c r="U170" i="10" s="1"/>
  <c r="I40" i="10"/>
  <c r="U40" i="10" s="1"/>
  <c r="I69" i="10"/>
  <c r="U69" i="10" s="1"/>
  <c r="I127" i="10"/>
  <c r="U127" i="10" s="1"/>
  <c r="I138" i="14"/>
  <c r="V138" i="14" s="1"/>
  <c r="I41" i="14"/>
  <c r="V41" i="14" s="1"/>
  <c r="I220" i="14"/>
  <c r="V220" i="14" s="1"/>
  <c r="I182" i="10"/>
  <c r="U182" i="10" s="1"/>
  <c r="I195" i="14"/>
  <c r="V195" i="14" s="1"/>
  <c r="I20" i="14"/>
  <c r="V20" i="14" s="1"/>
  <c r="I75" i="10"/>
  <c r="U75" i="10" s="1"/>
  <c r="I130" i="10"/>
  <c r="U130" i="10" s="1"/>
  <c r="I215" i="14"/>
  <c r="V215" i="14" s="1"/>
  <c r="I200" i="10"/>
  <c r="U200" i="10" s="1"/>
  <c r="I102" i="10"/>
  <c r="U102" i="10" s="1"/>
  <c r="I201" i="14"/>
  <c r="V201" i="14" s="1"/>
  <c r="I25" i="14"/>
  <c r="V25" i="14" s="1"/>
  <c r="I115" i="10"/>
  <c r="U115" i="10" s="1"/>
  <c r="I87" i="14"/>
  <c r="V87" i="14" s="1"/>
  <c r="I78" i="14"/>
  <c r="V78" i="14" s="1"/>
  <c r="I221" i="10"/>
  <c r="U221" i="10" s="1"/>
  <c r="I70" i="10"/>
  <c r="U70" i="10" s="1"/>
  <c r="I114" i="10"/>
  <c r="U114" i="10" s="1"/>
  <c r="I22" i="10"/>
  <c r="U22" i="10" s="1"/>
  <c r="I149" i="10"/>
  <c r="U149" i="10" s="1"/>
  <c r="I223" i="14"/>
  <c r="V223" i="14" s="1"/>
  <c r="I159" i="14"/>
  <c r="V159" i="14" s="1"/>
  <c r="I166" i="10"/>
  <c r="U166" i="10" s="1"/>
  <c r="I197" i="10"/>
  <c r="U197" i="10" s="1"/>
  <c r="I63" i="10"/>
  <c r="U63" i="10" s="1"/>
  <c r="I123" i="14"/>
  <c r="V123" i="14" s="1"/>
  <c r="I204" i="14"/>
  <c r="V204" i="14" s="1"/>
  <c r="I98" i="14"/>
  <c r="V98" i="14" s="1"/>
  <c r="I42" i="10"/>
  <c r="U42" i="10" s="1"/>
  <c r="I30" i="14"/>
  <c r="V30" i="14" s="1"/>
  <c r="I53" i="10"/>
  <c r="U53" i="10" s="1"/>
  <c r="I147" i="14"/>
  <c r="V147" i="14" s="1"/>
  <c r="I129" i="14"/>
  <c r="V129" i="14" s="1"/>
  <c r="I135" i="14"/>
  <c r="V135" i="14" s="1"/>
  <c r="I65" i="14"/>
  <c r="V65" i="14" s="1"/>
  <c r="I20" i="10"/>
  <c r="U20" i="10" s="1"/>
  <c r="I23" i="14"/>
  <c r="V23" i="14" s="1"/>
  <c r="I180" i="10"/>
  <c r="U180" i="10" s="1"/>
  <c r="I151" i="14"/>
  <c r="V151" i="14" s="1"/>
  <c r="I81" i="14"/>
  <c r="V81" i="14" s="1"/>
  <c r="I19" i="10"/>
  <c r="U19" i="10" s="1"/>
  <c r="I29" i="14"/>
  <c r="V29" i="14" s="1"/>
  <c r="I104" i="14"/>
  <c r="V104" i="14" s="1"/>
  <c r="I92" i="14"/>
  <c r="V92" i="14" s="1"/>
  <c r="I6" i="10"/>
  <c r="U6" i="10" s="1"/>
  <c r="I96" i="14"/>
  <c r="V96" i="14" s="1"/>
  <c r="I171" i="10"/>
  <c r="U171" i="10" s="1"/>
  <c r="I141" i="10"/>
  <c r="U141" i="10" s="1"/>
  <c r="I143" i="14"/>
  <c r="V143" i="14" s="1"/>
  <c r="I57" i="10"/>
  <c r="U57" i="10" s="1"/>
  <c r="I120" i="14"/>
  <c r="V120" i="14" s="1"/>
  <c r="I102" i="14"/>
  <c r="V102" i="14" s="1"/>
  <c r="I157" i="10"/>
  <c r="U157" i="10" s="1"/>
  <c r="I13" i="10"/>
  <c r="U13" i="10" s="1"/>
  <c r="I108" i="10"/>
  <c r="U108" i="10" s="1"/>
  <c r="I138" i="10"/>
  <c r="U138" i="10" s="1"/>
  <c r="I60" i="14"/>
  <c r="V60" i="14" s="1"/>
  <c r="I169" i="14"/>
  <c r="V169" i="14" s="1"/>
  <c r="I111" i="10"/>
  <c r="U111" i="10" s="1"/>
  <c r="I173" i="14"/>
  <c r="V173" i="14" s="1"/>
  <c r="I38" i="14"/>
  <c r="V38" i="14" s="1"/>
  <c r="I169" i="10"/>
  <c r="U169" i="10" s="1"/>
  <c r="I13" i="14"/>
  <c r="V13" i="14" s="1"/>
  <c r="I39" i="10"/>
  <c r="U39" i="10" s="1"/>
  <c r="I116" i="10"/>
  <c r="U116" i="10" s="1"/>
  <c r="I93" i="14"/>
  <c r="V93" i="14" s="1"/>
  <c r="I117" i="10"/>
  <c r="U117" i="10" s="1"/>
  <c r="I93" i="10"/>
  <c r="U93" i="10" s="1"/>
  <c r="I119" i="14"/>
  <c r="V119" i="14" s="1"/>
  <c r="I213" i="10"/>
  <c r="U213" i="10" s="1"/>
  <c r="I86" i="10"/>
  <c r="U86" i="10" s="1"/>
  <c r="I56" i="14"/>
  <c r="V56" i="14" s="1"/>
  <c r="I10" i="14"/>
  <c r="V10" i="14" s="1"/>
  <c r="I7" i="10"/>
  <c r="U7" i="10" s="1"/>
  <c r="I172" i="10"/>
  <c r="U172" i="10" s="1"/>
  <c r="I155" i="14"/>
  <c r="V155" i="14" s="1"/>
  <c r="I73" i="14"/>
  <c r="V73" i="14" s="1"/>
  <c r="I190" i="10"/>
  <c r="U190" i="10" s="1"/>
  <c r="I179" i="14"/>
  <c r="V179" i="14" s="1"/>
  <c r="I132" i="10"/>
  <c r="U132" i="10" s="1"/>
  <c r="I137" i="14"/>
  <c r="V137" i="14" s="1"/>
  <c r="I91" i="10"/>
  <c r="U91" i="10" s="1"/>
  <c r="I11" i="14"/>
  <c r="V11" i="14" s="1"/>
  <c r="I85" i="14"/>
  <c r="V85" i="14" s="1"/>
  <c r="I162" i="14"/>
  <c r="V162" i="14" s="1"/>
  <c r="I39" i="14"/>
  <c r="V39" i="14" s="1"/>
  <c r="I125" i="10"/>
  <c r="U125" i="10" s="1"/>
  <c r="I134" i="10"/>
  <c r="U134" i="10" s="1"/>
  <c r="I28" i="10"/>
  <c r="U28" i="10" s="1"/>
  <c r="I219" i="14"/>
  <c r="V219" i="14" s="1"/>
  <c r="I61" i="14"/>
  <c r="V61" i="14" s="1"/>
  <c r="I32" i="14"/>
  <c r="V32" i="14" s="1"/>
  <c r="I71" i="14"/>
  <c r="V71" i="14" s="1"/>
  <c r="I23" i="10"/>
  <c r="U23" i="10" s="1"/>
  <c r="I83" i="14"/>
  <c r="V83" i="14" s="1"/>
  <c r="I193" i="10"/>
  <c r="U193" i="10" s="1"/>
  <c r="I11" i="10"/>
  <c r="U11" i="10" s="1"/>
  <c r="I199" i="10"/>
  <c r="U199" i="10" s="1"/>
  <c r="I222" i="14"/>
  <c r="V222" i="14" s="1"/>
  <c r="I157" i="14"/>
  <c r="V157" i="14" s="1"/>
  <c r="I7" i="14"/>
  <c r="V7" i="14" s="1"/>
  <c r="I52" i="10"/>
  <c r="U52" i="10" s="1"/>
  <c r="I220" i="10"/>
  <c r="U220" i="10" s="1"/>
  <c r="I61" i="10"/>
  <c r="U61" i="10" s="1"/>
  <c r="I145" i="14"/>
  <c r="V145" i="14" s="1"/>
  <c r="I22" i="14"/>
  <c r="V22" i="14" s="1"/>
  <c r="I181" i="10"/>
  <c r="U181" i="10" s="1"/>
  <c r="I15" i="14"/>
  <c r="V15" i="14" s="1"/>
  <c r="I21" i="14"/>
  <c r="V21" i="14" s="1"/>
  <c r="I214" i="14"/>
  <c r="V214" i="14" s="1"/>
  <c r="I112" i="14"/>
  <c r="V112" i="14" s="1"/>
  <c r="I143" i="10"/>
  <c r="U143" i="10" s="1"/>
  <c r="I210" i="14"/>
  <c r="V210" i="14" s="1"/>
  <c r="I75" i="14"/>
  <c r="V75" i="14" s="1"/>
  <c r="I79" i="14"/>
  <c r="V79" i="14" s="1"/>
  <c r="I133" i="14"/>
  <c r="V133" i="14" s="1"/>
  <c r="I12" i="14"/>
  <c r="V12" i="14" s="1"/>
  <c r="I191" i="10"/>
  <c r="U191" i="10" s="1"/>
  <c r="I183" i="10"/>
  <c r="U183" i="10" s="1"/>
  <c r="I196" i="14"/>
  <c r="V196" i="14" s="1"/>
  <c r="I184" i="10"/>
  <c r="U184" i="10" s="1"/>
  <c r="I56" i="10"/>
  <c r="U56" i="10" s="1"/>
  <c r="I150" i="10"/>
  <c r="U150" i="10" s="1"/>
  <c r="I201" i="10"/>
  <c r="U201" i="10" s="1"/>
  <c r="I167" i="14"/>
  <c r="V167" i="14" s="1"/>
  <c r="I203" i="14"/>
  <c r="V203" i="14" s="1"/>
  <c r="I154" i="14"/>
  <c r="V154" i="14" s="1"/>
  <c r="I43" i="10"/>
  <c r="U43" i="10" s="1"/>
  <c r="I79" i="10"/>
  <c r="U79" i="10" s="1"/>
  <c r="I91" i="14"/>
  <c r="V91" i="14" s="1"/>
  <c r="I27" i="14"/>
  <c r="V27" i="14" s="1"/>
  <c r="I92" i="10"/>
  <c r="U92" i="10" s="1"/>
  <c r="I117" i="14"/>
  <c r="V117" i="14" s="1"/>
  <c r="I45" i="14"/>
  <c r="V45" i="14" s="1"/>
  <c r="I214" i="10"/>
  <c r="U214" i="10" s="1"/>
  <c r="I213" i="14"/>
  <c r="V213" i="14" s="1"/>
  <c r="I63" i="14"/>
  <c r="V63" i="14" s="1"/>
  <c r="I111" i="14"/>
  <c r="V111" i="14" s="1"/>
  <c r="I153" i="10"/>
  <c r="U153" i="10" s="1"/>
  <c r="I86" i="14"/>
  <c r="V86" i="14" s="1"/>
  <c r="I144" i="14"/>
  <c r="V144" i="14" s="1"/>
  <c r="I30" i="10"/>
  <c r="U30" i="10" s="1"/>
  <c r="I36" i="14"/>
  <c r="V36" i="14" s="1"/>
  <c r="I100" i="10"/>
  <c r="U100" i="10" s="1"/>
  <c r="I69" i="14"/>
  <c r="V69" i="14" s="1"/>
  <c r="I185" i="14"/>
  <c r="V185" i="14" s="1"/>
  <c r="I134" i="14"/>
  <c r="V134" i="14" s="1"/>
  <c r="I137" i="10"/>
  <c r="U137" i="10" s="1"/>
  <c r="I44" i="10"/>
  <c r="U44" i="10" s="1"/>
  <c r="I67" i="14"/>
  <c r="V67" i="14" s="1"/>
  <c r="I163" i="14"/>
  <c r="V163" i="14" s="1"/>
  <c r="I130" i="14"/>
  <c r="V130" i="14" s="1"/>
  <c r="I215" i="10"/>
  <c r="U215" i="10" s="1"/>
  <c r="I113" i="14"/>
  <c r="V113" i="14" s="1"/>
  <c r="I72" i="10"/>
  <c r="U72" i="10" s="1"/>
  <c r="I219" i="10"/>
  <c r="U219" i="10" s="1"/>
  <c r="I6" i="14"/>
  <c r="V6" i="14" s="1"/>
  <c r="I25" i="10"/>
  <c r="U25" i="10" s="1"/>
  <c r="I168" i="14"/>
  <c r="V168" i="14" s="1"/>
  <c r="I174" i="10"/>
  <c r="U174" i="10" s="1"/>
  <c r="I184" i="14"/>
  <c r="V184" i="14" s="1"/>
  <c r="I76" i="14"/>
  <c r="V76" i="14" s="1"/>
  <c r="I208" i="14"/>
  <c r="V208" i="14" s="1"/>
  <c r="I209" i="10"/>
  <c r="U209" i="10" s="1"/>
  <c r="I80" i="14"/>
  <c r="V80" i="14" s="1"/>
  <c r="I150" i="14"/>
  <c r="V150" i="14" s="1"/>
  <c r="I74" i="14"/>
  <c r="V74" i="14" s="1"/>
  <c r="I171" i="14"/>
  <c r="V171" i="14" s="1"/>
  <c r="I107" i="10"/>
  <c r="U107" i="10" s="1"/>
  <c r="I66" i="14"/>
  <c r="V66" i="14" s="1"/>
  <c r="I26" i="10"/>
  <c r="U26" i="10" s="1"/>
  <c r="I106" i="14"/>
  <c r="V106" i="14" s="1"/>
  <c r="I212" i="10"/>
  <c r="U212" i="10" s="1"/>
  <c r="I76" i="10"/>
  <c r="U76" i="10" s="1"/>
  <c r="I107" i="14"/>
  <c r="V107" i="14" s="1"/>
  <c r="I55" i="10"/>
  <c r="U55" i="10" s="1"/>
  <c r="I168" i="10"/>
  <c r="U168" i="10" s="1"/>
  <c r="I112" i="10"/>
  <c r="U112" i="10" s="1"/>
  <c r="I139" i="14"/>
  <c r="V139" i="14" s="1"/>
  <c r="I97" i="10"/>
  <c r="U97" i="10" s="1"/>
  <c r="I194" i="14"/>
  <c r="V194" i="14" s="1"/>
  <c r="I158" i="10"/>
  <c r="U158" i="10" s="1"/>
  <c r="I78" i="10"/>
  <c r="U78" i="10" s="1"/>
  <c r="I100" i="14"/>
  <c r="V100" i="14" s="1"/>
  <c r="I15" i="10"/>
  <c r="U15" i="10" s="1"/>
  <c r="I84" i="10"/>
  <c r="U84" i="10" s="1"/>
  <c r="I121" i="10"/>
  <c r="U121" i="10" s="1"/>
  <c r="I62" i="14"/>
  <c r="V62" i="14" s="1"/>
  <c r="I166" i="14"/>
  <c r="V166" i="14" s="1"/>
  <c r="I173" i="10"/>
  <c r="U173" i="10" s="1"/>
  <c r="I165" i="14"/>
  <c r="V165" i="14" s="1"/>
  <c r="I44" i="14"/>
  <c r="V44" i="14" s="1"/>
  <c r="I127" i="14"/>
  <c r="V127" i="14" s="1"/>
  <c r="I9" i="10"/>
  <c r="U9" i="10" s="1"/>
  <c r="I152" i="10"/>
  <c r="U152" i="10" s="1"/>
  <c r="I49" i="10"/>
  <c r="U49" i="10" s="1"/>
  <c r="I54" i="10"/>
  <c r="U54" i="10" s="1"/>
  <c r="I206" i="14"/>
  <c r="V206" i="14" s="1"/>
  <c r="I33" i="14"/>
  <c r="V33" i="14" s="1"/>
  <c r="I17" i="14"/>
  <c r="V17" i="14" s="1"/>
  <c r="I141" i="14"/>
  <c r="V141" i="14" s="1"/>
  <c r="I53" i="14"/>
  <c r="V53" i="14" s="1"/>
  <c r="I12" i="10"/>
  <c r="U12" i="10" s="1"/>
  <c r="I8" i="14"/>
  <c r="V8" i="14" s="1"/>
  <c r="I165" i="10"/>
  <c r="U165" i="10" s="1"/>
  <c r="I29" i="10"/>
  <c r="U29" i="10" s="1"/>
  <c r="I218" i="14"/>
  <c r="V218" i="14" s="1"/>
  <c r="I203" i="10"/>
  <c r="U203" i="10" s="1"/>
  <c r="I124" i="14"/>
  <c r="V124" i="14" s="1"/>
  <c r="I58" i="10"/>
  <c r="U58" i="10" s="1"/>
  <c r="I151" i="10"/>
  <c r="U151" i="10" s="1"/>
  <c r="I82" i="10"/>
  <c r="U82" i="10" s="1"/>
  <c r="I147" i="10"/>
  <c r="U147" i="10" s="1"/>
  <c r="I96" i="10"/>
  <c r="U96" i="10" s="1"/>
  <c r="I82" i="14"/>
  <c r="V82" i="14" s="1"/>
  <c r="I192" i="10"/>
  <c r="U192" i="10" s="1"/>
  <c r="I16" i="14"/>
  <c r="V16" i="14" s="1"/>
  <c r="I24" i="14"/>
  <c r="V24" i="14" s="1"/>
  <c r="I128" i="10"/>
  <c r="U128" i="10" s="1"/>
  <c r="I57" i="14"/>
  <c r="V57" i="14" s="1"/>
  <c r="I189" i="10"/>
  <c r="U189" i="10" s="1"/>
  <c r="I198" i="10"/>
  <c r="U198" i="10" s="1"/>
  <c r="I188" i="14"/>
  <c r="V188" i="14" s="1"/>
  <c r="I94" i="10"/>
  <c r="U94" i="10" s="1"/>
  <c r="I67" i="10"/>
  <c r="U67" i="10" s="1"/>
  <c r="I206" i="10"/>
  <c r="U206" i="10" s="1"/>
  <c r="I161" i="14"/>
  <c r="V161" i="14" s="1"/>
  <c r="I176" i="14"/>
  <c r="V176" i="14" s="1"/>
  <c r="I194" i="10"/>
  <c r="U194" i="10" s="1"/>
  <c r="I17" i="10"/>
  <c r="U17" i="10" s="1"/>
  <c r="I148" i="14"/>
  <c r="V148" i="14" s="1"/>
  <c r="I131" i="10"/>
  <c r="U131" i="10" s="1"/>
  <c r="I198" i="14"/>
  <c r="V198" i="14" s="1"/>
  <c r="I19" i="14"/>
  <c r="V19" i="14" s="1"/>
  <c r="I51" i="10"/>
  <c r="U51" i="10" s="1"/>
  <c r="I110" i="10"/>
  <c r="U110" i="10" s="1"/>
  <c r="I154" i="10"/>
  <c r="U154" i="10" s="1"/>
  <c r="I182" i="14"/>
  <c r="V182" i="14" s="1"/>
  <c r="I177" i="14"/>
  <c r="V177" i="14" s="1"/>
  <c r="I77" i="14"/>
  <c r="V77" i="14" s="1"/>
  <c r="I64" i="14"/>
  <c r="V64" i="14" s="1"/>
  <c r="I200" i="14"/>
  <c r="V200" i="14" s="1"/>
  <c r="I58" i="14"/>
  <c r="V58" i="14" s="1"/>
  <c r="I27" i="10"/>
  <c r="U27" i="10" s="1"/>
  <c r="I35" i="10"/>
  <c r="U35" i="10" s="1"/>
  <c r="I224" i="14"/>
  <c r="V224" i="14" s="1"/>
  <c r="I178" i="10"/>
  <c r="U178" i="10" s="1"/>
  <c r="I94" i="14"/>
  <c r="V94" i="14" s="1"/>
  <c r="I188" i="10"/>
  <c r="U188" i="10" s="1"/>
  <c r="I31" i="10"/>
  <c r="U31" i="10" s="1"/>
  <c r="I34" i="14"/>
  <c r="V34" i="14" s="1"/>
  <c r="I59" i="14"/>
  <c r="V59" i="14" s="1"/>
  <c r="I133" i="10"/>
  <c r="U133" i="10" s="1"/>
  <c r="I73" i="10"/>
  <c r="U73" i="10" s="1"/>
  <c r="I211" i="10"/>
  <c r="U211" i="10" s="1"/>
  <c r="I32" i="10"/>
  <c r="U32" i="10" s="1"/>
  <c r="I10" i="10"/>
  <c r="U10" i="10" s="1"/>
  <c r="I26" i="14"/>
  <c r="V26" i="14" s="1"/>
  <c r="I193" i="14"/>
  <c r="V193" i="14" s="1"/>
  <c r="I175" i="14"/>
  <c r="V175" i="14" s="1"/>
  <c r="I49" i="14"/>
  <c r="V49" i="14" s="1"/>
  <c r="I51" i="14"/>
  <c r="V51" i="14" s="1"/>
  <c r="I146" i="14"/>
  <c r="V146" i="14" s="1"/>
  <c r="I197" i="14"/>
  <c r="V197" i="14" s="1"/>
  <c r="I204" i="10"/>
  <c r="U204" i="10" s="1"/>
  <c r="I118" i="10"/>
  <c r="U118" i="10" s="1"/>
  <c r="I153" i="14"/>
  <c r="V153" i="14" s="1"/>
  <c r="I158" i="14"/>
  <c r="V158" i="14" s="1"/>
  <c r="I37" i="10"/>
  <c r="U37" i="10" s="1"/>
  <c r="I218" i="10"/>
  <c r="U218" i="10" s="1"/>
  <c r="I211" i="14"/>
  <c r="V211" i="14" s="1"/>
  <c r="I126" i="10"/>
  <c r="U126" i="10" s="1"/>
  <c r="I5" i="14"/>
  <c r="V5" i="14" s="1"/>
  <c r="I189" i="14"/>
  <c r="V189" i="14" s="1"/>
  <c r="I149" i="14"/>
  <c r="V149" i="14" s="1"/>
  <c r="I212" i="14"/>
  <c r="V212" i="14" s="1"/>
  <c r="I114" i="14"/>
  <c r="V114" i="14" s="1"/>
  <c r="I156" i="10"/>
  <c r="U156" i="10" s="1"/>
  <c r="I38" i="10"/>
  <c r="U38" i="10" s="1"/>
  <c r="I222" i="10"/>
  <c r="U222" i="10" s="1"/>
  <c r="I163" i="10"/>
  <c r="U163" i="10" s="1"/>
  <c r="I209" i="14"/>
  <c r="V209" i="14" s="1"/>
  <c r="I162" i="10"/>
  <c r="U162" i="10" s="1"/>
  <c r="U225" i="10" l="1"/>
  <c r="V225" i="14"/>
  <c r="C12" i="12"/>
  <c r="C11" i="12"/>
  <c r="C10" i="12"/>
  <c r="C9" i="12"/>
  <c r="C8" i="12"/>
  <c r="C7" i="12"/>
  <c r="C6" i="12"/>
  <c r="B12" i="12"/>
  <c r="B11" i="12"/>
  <c r="B10" i="12"/>
  <c r="B9" i="12"/>
  <c r="B8" i="12"/>
  <c r="B7" i="12"/>
  <c r="B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tc={5E28AE86-EE61-44B6-ADDD-2F9CCD1290A2}</author>
  </authors>
  <commentList>
    <comment ref="L3" authorId="0" shapeId="0" xr:uid="{5E28AE86-EE61-44B6-ADDD-2F9CCD1290A2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Her må det vel ikke nødvendigvis være samme sum som i kolonne H. Kan det f.eks. tenkes at det er deler av lønnskostnad som skal holdes utenfor?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  <author>tc={7CCAC85A-E1FD-48E9-BF1D-C79AA3F386EF}</author>
    <author>tc={C420DCE3-5E20-43DC-8F96-3B236B66A897}</author>
    <author>tc={547314C6-347A-4A6F-B80A-9CD88F4338D8}</author>
    <author>tc={489E49CF-6F80-4C3A-8089-18BA317F4BCB}</author>
    <author>tc={BD19838F-1211-4DF3-9CE6-C949041F34B3}</author>
    <author>tc={93E4475E-B493-472E-81DC-EEC3F407BA8D}</author>
    <author>tc={554D972E-F21E-43FA-BB9F-8341D1D2892F}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  <comment ref="G5" authorId="1" shapeId="0" xr:uid="{7CCAC85A-E1FD-48E9-BF1D-C79AA3F386EF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Tall fra innrapportering forms og ikke rådata.</t>
      </text>
    </comment>
    <comment ref="G6" authorId="2" shapeId="0" xr:uid="{C420DCE3-5E20-43DC-8F96-3B236B66A897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Tall fra innrapportering forms og ikke rådata.</t>
      </text>
    </comment>
    <comment ref="G7" authorId="3" shapeId="0" xr:uid="{547314C6-347A-4A6F-B80A-9CD88F4338D8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Tall fra innrapportering forms og ikke rådata.</t>
      </text>
    </comment>
    <comment ref="G8" authorId="4" shapeId="0" xr:uid="{489E49CF-6F80-4C3A-8089-18BA317F4BCB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Tall fra innrapportering forms og ikke rådata.</t>
      </text>
    </comment>
    <comment ref="G9" authorId="5" shapeId="0" xr:uid="{BD19838F-1211-4DF3-9CE6-C949041F34B3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Tall fra innrapportering forms og ikke rådata.</t>
      </text>
    </comment>
    <comment ref="G10" authorId="6" shapeId="0" xr:uid="{93E4475E-B493-472E-81DC-EEC3F407BA8D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Tall fra innrapportering forms og ikke rådata.</t>
      </text>
    </comment>
    <comment ref="G11" authorId="7" shapeId="0" xr:uid="{554D972E-F21E-43FA-BB9F-8341D1D2892F}">
      <text>
        <t>[Kommentartråd]
Din versjon av Excel lar deg lese denne kommentartråden. Eventuelle endringer i den vil imidlertid bli fjernet hvis filen åpnes i en nyere versjon av Excel. Finn ut mer: https://go.microsoft.com/fwlink/?linkid=870924
Kommentar:
    Tall fra innrapportering forms og ikke rådata.</t>
      </text>
    </comment>
  </commentList>
</comments>
</file>

<file path=xl/sharedStrings.xml><?xml version="1.0" encoding="utf-8"?>
<sst xmlns="http://schemas.openxmlformats.org/spreadsheetml/2006/main" count="5501" uniqueCount="977">
  <si>
    <t>TILSKUDDSMAL PRIVATE BARNEHAGER  –  §19a Grunntilskudd · §19b Pensjonstilskudd · §19c Eiendomstilskudd  (fra 2027)</t>
  </si>
  <si>
    <t>▌ A. BASISINNSTILLINGER</t>
  </si>
  <si>
    <t>Kommunenummer</t>
  </si>
  <si>
    <t>Firesifret kommunenummer</t>
  </si>
  <si>
    <t>Året tilskuddet gjelder for</t>
  </si>
  <si>
    <t>AGA-sats</t>
  </si>
  <si>
    <t>Hentes automatisk fra "arbeidsgiveravgift"*</t>
  </si>
  <si>
    <t>Administrasjonspåslag</t>
  </si>
  <si>
    <t>4,7 % av grunntilskudd jf. §19a og "forskrift"</t>
  </si>
  <si>
    <t>Deflator år 1</t>
  </si>
  <si>
    <t>Foreldrebetaling  (kr/år) makspris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</si>
  <si>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</si>
  <si>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</si>
  <si>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</si>
  <si>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</si>
  <si>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</si>
  <si>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</si>
  <si>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</si>
  <si>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</si>
  <si>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Sats A</t>
  </si>
  <si>
    <t>Sats B</t>
  </si>
  <si>
    <t>Sats C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</si>
  <si>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</si>
  <si>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</si>
  <si>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</si>
  <si>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▌ D. LØNN PER BARNEHAGE §19b – DATAKILDE OG INNHENTING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</si>
  <si>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</si>
  <si>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</si>
  <si>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</si>
  <si>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</si>
  <si>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</si>
  <si>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</si>
  <si>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</si>
  <si>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</si>
  <si>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</si>
  <si>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</si>
  <si>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</si>
  <si>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</si>
  <si>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</si>
  <si>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</si>
  <si>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</si>
  <si>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Gran</t>
  </si>
  <si>
    <t>Innlandet</t>
  </si>
  <si>
    <t>Ordinær barnehage</t>
  </si>
  <si>
    <t>Familiebarnehage</t>
  </si>
  <si>
    <t>Organisasjonsnummer</t>
  </si>
  <si>
    <t>Barnehagenavn</t>
  </si>
  <si>
    <t>Kommunenavn</t>
  </si>
  <si>
    <t>Nr</t>
  </si>
  <si>
    <t>Org.nr</t>
  </si>
  <si>
    <t>Kolonne1</t>
  </si>
  <si>
    <t>▌ SEKSJON 2 – UTBETALINGSMODUL  §19a Grunntilskudd · §19b Pensjon · §19c Eiendom</t>
  </si>
  <si>
    <t>IDENTIFIKASJON</t>
  </si>
  <si>
    <t>§19b PENSJONSTILSKUDD</t>
  </si>
  <si>
    <t>Pensjonssats
(A/B/C)
← velg</t>
  </si>
  <si>
    <t>Årsverk
(seksj. 1)</t>
  </si>
  <si>
    <t>SUM – 146 private barnehager</t>
  </si>
  <si>
    <t>§19a GRUNNTILSKUDD - inkludert kommunal deflator</t>
  </si>
  <si>
    <t>§19c EIENDOM</t>
  </si>
  <si>
    <t>EKSTRA
GRUNNT.</t>
  </si>
  <si>
    <t>TILLEGGS-
TILSKUDD</t>
  </si>
  <si>
    <t>AVRUNDN.</t>
  </si>
  <si>
    <t>SUM HELÅR</t>
  </si>
  <si>
    <t>Sum §19a
grunntilskudd</t>
  </si>
  <si>
    <t>Årsverk fra siste år før tilskuddsåret</t>
  </si>
  <si>
    <t>Pensjonstilskudd</t>
  </si>
  <si>
    <t>Eiendoms-
tilskudd §19c
(barn×sats)</t>
  </si>
  <si>
    <t>Ekstra
grunntilsk.
(manuell)</t>
  </si>
  <si>
    <t>Tilleggs-
tilskudd
(manuell)</t>
  </si>
  <si>
    <t>Avrundn.</t>
  </si>
  <si>
    <t>Sum
helår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</si>
  <si>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</si>
  <si>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</si>
  <si>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</si>
  <si>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</si>
  <si>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</si>
  <si>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</si>
  <si>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</si>
  <si>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Ansvar</t>
  </si>
  <si>
    <t>Ansvar (T)</t>
  </si>
  <si>
    <t>Tjeneste</t>
  </si>
  <si>
    <t>Tjeneste (T)</t>
  </si>
  <si>
    <t>Konto</t>
  </si>
  <si>
    <t>Prosjekt- nummer</t>
  </si>
  <si>
    <t>Konto (T)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</si>
  <si>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</si>
  <si>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</si>
  <si>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</si>
  <si>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Synliggjøring av korreksjon Kommunale satsinger jfr. forskrift § 8</t>
  </si>
  <si>
    <t>Begrunnelse for korreksjon</t>
  </si>
  <si>
    <t>1. Lønn</t>
  </si>
  <si>
    <t>9. Pensjon</t>
  </si>
  <si>
    <t>91. Arbeidsgiveravgift</t>
  </si>
  <si>
    <t>Barnehagemyndighet</t>
  </si>
  <si>
    <t xml:space="preserve">2. Varer og tjenester </t>
  </si>
  <si>
    <t>3. Mva</t>
  </si>
  <si>
    <t>5. Sykelønnsrefusjon</t>
  </si>
  <si>
    <t>6. Mva-kompensasjon</t>
  </si>
  <si>
    <t>Foreldrebetaling</t>
  </si>
  <si>
    <t>Tilskudd private</t>
  </si>
  <si>
    <t>Annet</t>
  </si>
  <si>
    <t>Feilføring</t>
  </si>
  <si>
    <t>Lærlinger</t>
  </si>
  <si>
    <t>Tap på krav</t>
  </si>
  <si>
    <t>*ved behov for flere egne grupperinger eller andre endringer- gjør endringer i arkfanen "metadata"</t>
  </si>
  <si>
    <t>Gruppering</t>
  </si>
  <si>
    <t>Kommentar</t>
  </si>
  <si>
    <t>Summeringstabeller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</si>
  <si>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</si>
  <si>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</si>
  <si>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</si>
  <si>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</si>
  <si>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</si>
  <si>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</si>
  <si>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</si>
  <si>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</si>
  <si>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</si>
  <si>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</si>
  <si>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</si>
  <si>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</si>
  <si>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</si>
  <si>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</si>
  <si>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</si>
  <si>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</si>
  <si>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</si>
  <si>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</si>
  <si>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</si>
  <si>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</si>
  <si>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</si>
  <si>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</si>
  <si>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</si>
  <si>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</si>
  <si>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</si>
  <si>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</si>
  <si>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refusjoner</t>
  </si>
  <si>
    <t>690</t>
  </si>
  <si>
    <t>SUM 201 eks pensjon</t>
  </si>
  <si>
    <t>B. Funksjon 221 – Barnehagelokaler</t>
  </si>
  <si>
    <t>1.lønn</t>
  </si>
  <si>
    <t>− Sykelønnsrefusjoner</t>
  </si>
  <si>
    <t>− Kapitaldel innleide</t>
  </si>
  <si>
    <t>190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</si>
  <si>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</si>
  <si>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</si>
  <si>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</si>
  <si>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</si>
  <si>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</si>
  <si>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</si>
  <si>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</si>
  <si>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</si>
  <si>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</si>
  <si>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</si>
  <si>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</si>
  <si>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E. Barnetall kommunale barnehager – direkte fra BASIL</t>
  </si>
  <si>
    <t>Vektet total (1.8×0-2 + 1×3-6)</t>
  </si>
  <si>
    <t>Andel 0-2 år</t>
  </si>
  <si>
    <t>Andel 3-6 år</t>
  </si>
  <si>
    <t>F. Foreldrebetaling og satsberegning</t>
  </si>
  <si>
    <t>Kostnadsandel 0-2 (etter deflator)</t>
  </si>
  <si>
    <t>Kostnadsandel 3-6 (etter deflator)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</si>
  <si>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</si>
  <si>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</si>
  <si>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</si>
  <si>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</si>
  <si>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</si>
  <si>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Ref. NAV</t>
  </si>
  <si>
    <t>− Andre ref.</t>
  </si>
  <si>
    <t>E. Barnetall kommunale barnehager – del av "andreledd"- hentes manuelt</t>
  </si>
  <si>
    <t>Per barn</t>
  </si>
  <si>
    <t>★  Korreksjon særskilt per heltidsplass – 0–2 år (kr)</t>
  </si>
  <si>
    <t>★  Korrektsjon særskilt per heltidsplass – 3–6 år (kr)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</si>
  <si>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</si>
  <si>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</si>
  <si>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</si>
  <si>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</si>
  <si>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</si>
  <si>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</si>
  <si>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</si>
  <si>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</si>
  <si>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</si>
  <si>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</si>
  <si>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</si>
  <si>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</si>
  <si>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</si>
  <si>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</si>
  <si>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</si>
  <si>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</si>
  <si>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</si>
  <si>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</si>
  <si>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</si>
  <si>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</si>
  <si>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</si>
  <si>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</si>
  <si>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</si>
  <si>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</si>
  <si>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</si>
  <si>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</si>
  <si>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</si>
  <si>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</si>
  <si>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</si>
  <si>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</si>
  <si>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</si>
  <si>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</si>
  <si>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</si>
  <si>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</si>
  <si>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</si>
  <si>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</si>
  <si>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</si>
  <si>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</si>
  <si>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</si>
  <si>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</si>
  <si>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</si>
  <si>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</si>
  <si>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</si>
  <si>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</si>
  <si>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</si>
  <si>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</si>
  <si>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</si>
  <si>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</si>
  <si>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</si>
  <si>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</si>
  <si>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</si>
  <si>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</si>
  <si>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</si>
  <si>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</si>
  <si>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</si>
  <si>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</si>
  <si>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</si>
  <si>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</si>
  <si>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</si>
  <si>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</si>
  <si>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</si>
  <si>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</si>
  <si>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</si>
  <si>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</si>
  <si>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</si>
  <si>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</si>
  <si>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</si>
  <si>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</si>
  <si>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</si>
  <si>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</si>
  <si>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</si>
  <si>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</si>
  <si>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</si>
  <si>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</si>
  <si>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</si>
  <si>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</si>
  <si>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</si>
  <si>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</si>
  <si>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</si>
  <si>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</si>
  <si>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</si>
  <si>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</si>
  <si>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</si>
  <si>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</si>
  <si>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</si>
  <si>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</si>
  <si>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</si>
  <si>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</si>
  <si>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</si>
  <si>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</si>
  <si>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</si>
  <si>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</si>
  <si>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</si>
  <si>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</si>
  <si>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</si>
  <si>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</si>
  <si>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</si>
  <si>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</si>
  <si>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</si>
  <si>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</si>
  <si>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</si>
  <si>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</si>
  <si>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</si>
  <si>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</si>
  <si>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</si>
  <si>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</si>
  <si>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</si>
  <si>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</si>
  <si>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</si>
  <si>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</si>
  <si>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</si>
  <si>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</si>
  <si>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</si>
  <si>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</si>
  <si>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</si>
  <si>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</si>
  <si>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</si>
  <si>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</si>
  <si>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</si>
  <si>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</si>
  <si>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</si>
  <si>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</si>
  <si>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</si>
  <si>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</si>
  <si>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</si>
  <si>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</si>
  <si>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</si>
  <si>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</si>
  <si>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</si>
  <si>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</si>
  <si>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</si>
  <si>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</si>
  <si>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</si>
  <si>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</si>
  <si>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</si>
  <si>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</si>
  <si>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</si>
  <si>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Fylke</t>
  </si>
  <si>
    <t>Sone</t>
  </si>
  <si>
    <t>https://www.skatteetaten.no/satser/arbeidsgiveravgift-soneinndeling/</t>
  </si>
  <si>
    <t>Risør</t>
  </si>
  <si>
    <t>Agder</t>
  </si>
  <si>
    <t>Grimstad</t>
  </si>
  <si>
    <t>Sortering</t>
  </si>
  <si>
    <t>Maksbetaling</t>
  </si>
  <si>
    <t>1.1.xx</t>
  </si>
  <si>
    <t>1.8.xx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</si>
  <si>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</si>
  <si>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</si>
  <si>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</si>
  <si>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</si>
  <si>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</si>
  <si>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</si>
  <si>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</si>
  <si>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</si>
  <si>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</si>
  <si>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</si>
  <si>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</si>
  <si>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</si>
  <si>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</si>
  <si>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</si>
  <si>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</si>
  <si>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</si>
  <si>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</si>
  <si>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</si>
  <si>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</si>
  <si>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</si>
  <si>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</si>
  <si>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</si>
  <si>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</si>
  <si>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</si>
  <si>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</si>
  <si>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</si>
  <si>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</si>
  <si>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</si>
  <si>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</si>
  <si>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</si>
  <si>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</si>
  <si>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</si>
  <si>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</si>
  <si>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</si>
  <si>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</si>
  <si>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</si>
  <si>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</si>
  <si>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</si>
  <si>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</si>
  <si>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</si>
  <si>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</si>
  <si>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</si>
  <si>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</si>
  <si>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</si>
  <si>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</si>
  <si>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</si>
  <si>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</si>
  <si>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</si>
  <si>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</si>
  <si>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</si>
  <si>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</si>
  <si>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</si>
  <si>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</si>
  <si>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</si>
  <si>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</si>
  <si>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</si>
  <si>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</si>
  <si>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</si>
  <si>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</si>
  <si>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</si>
  <si>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</si>
  <si>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</si>
  <si>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</si>
  <si>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</si>
  <si>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</si>
  <si>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</si>
  <si>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</si>
  <si>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</si>
  <si>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</si>
  <si>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</si>
  <si>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</si>
  <si>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</si>
  <si>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</si>
  <si>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</si>
  <si>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</si>
  <si>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</si>
  <si>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</si>
  <si>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</si>
  <si>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</si>
  <si>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</si>
  <si>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</si>
  <si>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</si>
  <si>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</si>
  <si>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</si>
  <si>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</si>
  <si>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</si>
  <si>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</si>
  <si>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</si>
  <si>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</si>
  <si>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</si>
  <si>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</si>
  <si>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</si>
  <si>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</si>
  <si>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</si>
  <si>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</si>
  <si>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</si>
  <si>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</si>
  <si>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</si>
  <si>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</si>
  <si>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</si>
  <si>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</si>
  <si>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</si>
  <si>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</si>
  <si>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</si>
  <si>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</si>
  <si>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</si>
  <si>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</si>
  <si>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</si>
  <si>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</si>
  <si>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</si>
  <si>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</si>
  <si>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</si>
  <si>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</si>
  <si>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</si>
  <si>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</si>
  <si>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</si>
  <si>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</si>
  <si>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</si>
  <si>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</si>
  <si>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</si>
  <si>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</si>
  <si>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</si>
  <si>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</si>
  <si>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</si>
  <si>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</si>
  <si>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</si>
  <si>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</si>
  <si>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</si>
  <si>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</si>
  <si>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</si>
  <si>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</si>
  <si>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</si>
  <si>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</si>
  <si>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</si>
  <si>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</si>
  <si>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</si>
  <si>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</si>
  <si>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</si>
  <si>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</si>
  <si>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</si>
  <si>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</si>
  <si>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</si>
  <si>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</si>
  <si>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</si>
  <si>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</si>
  <si>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</si>
  <si>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</si>
  <si>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</si>
  <si>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</si>
  <si>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</si>
  <si>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</si>
  <si>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</si>
  <si>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</si>
  <si>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</si>
  <si>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</si>
  <si>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</si>
  <si>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</si>
  <si>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</si>
  <si>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</si>
  <si>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</si>
  <si>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</si>
  <si>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</si>
  <si>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</si>
  <si>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</si>
  <si>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</si>
  <si>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</si>
  <si>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</si>
  <si>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</si>
  <si>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</si>
  <si>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</si>
  <si>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</si>
  <si>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</si>
  <si>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</si>
  <si>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</si>
  <si>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</si>
  <si>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</si>
  <si>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</si>
  <si>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</si>
  <si>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</si>
  <si>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</si>
  <si>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</si>
  <si>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</si>
  <si>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</si>
  <si>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</si>
  <si>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</si>
  <si>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</si>
  <si>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</si>
  <si>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</si>
  <si>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</si>
  <si>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</si>
  <si>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</si>
  <si>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</si>
  <si>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</si>
  <si>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</si>
  <si>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</si>
  <si>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</si>
  <si>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</si>
  <si>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</si>
  <si>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</si>
  <si>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</si>
  <si>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</si>
  <si>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</si>
  <si>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</si>
  <si>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</si>
  <si>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</si>
  <si>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</si>
  <si>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</si>
  <si>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</si>
  <si>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</si>
  <si>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</si>
  <si>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</si>
  <si>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</si>
  <si>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</si>
  <si>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</si>
  <si>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</si>
  <si>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</si>
  <si>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</si>
  <si>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</si>
  <si>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</si>
  <si>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</si>
  <si>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</si>
  <si>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</si>
  <si>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</si>
  <si>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</si>
  <si>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</si>
  <si>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</si>
  <si>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</si>
  <si>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</si>
  <si>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</si>
  <si>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</si>
  <si>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</si>
  <si>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</si>
  <si>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</si>
  <si>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</si>
  <si>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</si>
  <si>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</si>
  <si>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</si>
  <si>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</si>
  <si>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</si>
  <si>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</si>
  <si>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</si>
  <si>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</si>
  <si>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</si>
  <si>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</si>
  <si>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</si>
  <si>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</si>
  <si>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</si>
  <si>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</si>
  <si>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</si>
  <si>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</si>
  <si>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</si>
  <si>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</si>
  <si>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</si>
  <si>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</si>
  <si>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</si>
  <si>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</si>
  <si>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</si>
  <si>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</si>
  <si>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</si>
  <si>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</si>
  <si>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</si>
  <si>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</si>
  <si>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</si>
  <si>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</si>
  <si>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</si>
  <si>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</si>
  <si>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</si>
  <si>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</si>
  <si>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</si>
  <si>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</si>
  <si>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</si>
  <si>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</si>
  <si>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</si>
  <si>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</si>
  <si>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</si>
  <si>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</si>
  <si>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</si>
  <si>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</si>
  <si>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</si>
  <si>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</si>
  <si>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</si>
  <si>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</si>
  <si>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</si>
  <si>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</si>
  <si>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</si>
  <si>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</si>
  <si>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</si>
  <si>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</si>
  <si>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</si>
  <si>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</si>
  <si>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</si>
  <si>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</si>
  <si>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</si>
  <si>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</si>
  <si>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</si>
  <si>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</si>
  <si>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</si>
  <si>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</si>
  <si>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</si>
  <si>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</si>
  <si>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</si>
  <si>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</si>
  <si>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</si>
  <si>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</si>
  <si>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</si>
  <si>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</si>
  <si>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</si>
  <si>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</si>
  <si>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</si>
  <si>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</si>
  <si>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</si>
  <si>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</si>
  <si>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</si>
  <si>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</si>
  <si>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</si>
  <si>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</si>
  <si>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</si>
  <si>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</si>
  <si>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</si>
  <si>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</si>
  <si>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</si>
  <si>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</si>
  <si>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</si>
  <si>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</si>
  <si>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</si>
  <si>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</si>
  <si>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</si>
  <si>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</si>
  <si>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</si>
  <si>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</si>
  <si>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</si>
  <si>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</si>
  <si>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</si>
  <si>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</si>
  <si>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</si>
  <si>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</si>
  <si>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</si>
  <si>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</si>
  <si>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</si>
  <si>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</si>
  <si>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</si>
  <si>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</si>
  <si>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</si>
  <si>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</si>
  <si>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</si>
  <si>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</si>
  <si>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</si>
  <si>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</si>
  <si>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</si>
  <si>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</si>
  <si>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</si>
  <si>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</si>
  <si>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</si>
  <si>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</si>
  <si>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</si>
  <si>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</si>
  <si>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</si>
  <si>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</si>
  <si>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</si>
  <si>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</si>
  <si>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</si>
  <si>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</si>
  <si>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</si>
  <si>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</si>
  <si>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</si>
  <si>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</si>
  <si>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</si>
  <si>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</si>
  <si>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</si>
  <si>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</si>
  <si>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</si>
  <si>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</si>
  <si>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</si>
  <si>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</si>
  <si>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</si>
  <si>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</si>
  <si>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</si>
  <si>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</si>
  <si>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</si>
  <si>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</si>
  <si>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</si>
  <si>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</si>
  <si>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</si>
  <si>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</si>
  <si>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Dato</t>
  </si>
  <si>
    <t>Endring</t>
  </si>
  <si>
    <t>Barnehagetype</t>
  </si>
  <si>
    <t>Åpen barnehage</t>
  </si>
  <si>
    <t>Type barnehage</t>
  </si>
  <si>
    <t xml:space="preserve">Kommuner 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</si>
  <si>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</si>
  <si>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 xml:space="preserve">Pensjonssats per årsverk
§19b
</t>
  </si>
  <si>
    <t>EKSTRA
GRUNNT.2</t>
  </si>
  <si>
    <t>EKSTRA
GRUNNT.3</t>
  </si>
  <si>
    <t>EKSTRA
GRUNNT.4</t>
  </si>
  <si>
    <t xml:space="preserve">Kostnadsandel 0-2 </t>
  </si>
  <si>
    <t xml:space="preserve">Kostnadsandel 3-6 </t>
  </si>
  <si>
    <t>Prosjektnummer</t>
  </si>
  <si>
    <t>Lavere sats enn makspris må vedtas i forskrift jf. §20</t>
  </si>
  <si>
    <t>Beskrivelse - se veileder og forarbeider for mer detaljer</t>
  </si>
  <si>
    <t>Kostpenger (regnskapsført)</t>
  </si>
  <si>
    <t>Foreldrebetaling totalt 0-2</t>
  </si>
  <si>
    <t>Foreldrebetaling totalt 3-6</t>
  </si>
  <si>
    <t>Manuell inntasting</t>
  </si>
  <si>
    <t>F. Korreksjoner til satsberegning</t>
  </si>
  <si>
    <t>Kun synlinggjøring</t>
  </si>
  <si>
    <t>Brukes i korreksjonsark 4X</t>
  </si>
  <si>
    <t>Brukes i selvkost (ark 4.)</t>
  </si>
  <si>
    <t>Kommunen må manuelt legge til og benevne her</t>
  </si>
  <si>
    <t>Husk begrunnelse for korreksjon</t>
  </si>
  <si>
    <t>1A. Barnehagenavn:</t>
  </si>
  <si>
    <t>1A. Kommunenummer:</t>
  </si>
  <si>
    <t>1A. Kommunenavn:</t>
  </si>
  <si>
    <t>1C. Barnehagens eier:</t>
  </si>
  <si>
    <t>Synliggjøring av korreksjon særskilte driftsforutsetninger (manuell inntasting med utgangspunkt i konkret vurdering) hele kr. Jf. barnehageloven § 19a, andre ledd</t>
  </si>
  <si>
    <t>Synliggjøring av korreksjon særlige behov i barnegruppa (manuell inntasting med utgangspunkt i konkret vurdering) hele kr. Jf. barnehageloven § 19a, andre ledd</t>
  </si>
  <si>
    <t>Kalkulert lønnsfelt</t>
  </si>
  <si>
    <t>Andre tilskudd og refusjoner</t>
  </si>
  <si>
    <t>− Andre tilskudd og refusjoner</t>
  </si>
  <si>
    <t>Kapitalkostnader, renter og avskrivning bygg</t>
  </si>
  <si>
    <t>Internt salg/matsalg</t>
  </si>
  <si>
    <t xml:space="preserve">Gule felter = fyll inn. Grønne = beregnes automatisk.  ·  Regelgrunnlag: Ny barnehagelov (lov 2025-06-20-100) og Forskrift https://lovdata.no/dokument/LTI/forskrift/2026-03-23-454 </t>
  </si>
  <si>
    <t>Heltidsplasser
0-2
(seksj. 1)</t>
  </si>
  <si>
    <t>Heltidsplasser
3-6</t>
  </si>
  <si>
    <t>Sats 3-6
(kr/heltidsplass)</t>
  </si>
  <si>
    <t>Sats 0-2
(kr/heltidsplass)</t>
  </si>
  <si>
    <t>Heltidsplasser 0-2 år (kommunale bhg)</t>
  </si>
  <si>
    <t>Heltidsplasser 3-6 år (kommunale bhg)</t>
  </si>
  <si>
    <t>BASIL-RÅDATA  ▸  Lim inn bearbeidet data fra mal for bearbeiding</t>
  </si>
  <si>
    <t>Heltidsplasser
0-2</t>
  </si>
  <si>
    <t>▌ SEKSJON 2 – BUDSJETT- OG FORSKUDDSMODUL  §19a Grunntilskudd · §19b Pensjon · §19c Eiendom</t>
  </si>
  <si>
    <t>Prosjektbeskrivelse/objektnavn e.l.</t>
  </si>
  <si>
    <t>Anslag deflator år 2</t>
  </si>
  <si>
    <t>Prisjustering av driftsutgifter til år 1</t>
  </si>
  <si>
    <t>Prisjustering av driftsutgifter til år 2</t>
  </si>
  <si>
    <t>Hentes fra 0. Oppsett</t>
  </si>
  <si>
    <t>Hentes fra 0. Oppsett- se veilederen for behandling i høring og vedtak</t>
  </si>
  <si>
    <t>Prisjustering året etter regnskapsår (deflator)</t>
  </si>
  <si>
    <t>Prisjustering to år etter regnskapsår (deflator)</t>
  </si>
  <si>
    <t xml:space="preserve">Pensjonssats per årsverk §19b Inkl AGA </t>
  </si>
  <si>
    <t>Samlet gjennomsnittslønn per årsverk med pensjonsforpliktelse i barnehagen (kr)
← fra BASIL
regnskap-  deflatorjustert</t>
  </si>
  <si>
    <t>Høyeste år i rapporteringen</t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</si>
  <si>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</si>
  <si>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BASIL-årsmelding året før tilskuddsår</t>
  </si>
  <si>
    <t>Benyttes for utmåling av tilskudd til de private barnehagene</t>
  </si>
  <si>
    <t>Benyttes for beregning av veid snitt av barnetall i selvkost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</si>
  <si>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</si>
  <si>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</si>
  <si>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Mellom – høyere innskuddsordning, tariffbunden pensjon med tillegg</t>
  </si>
  <si>
    <t>Relevant for barnehager med innskuddsordninger med en høyere avtalt sparesats med tilleggsprodukter og AFP.</t>
  </si>
  <si>
    <t>Høyeste – ytelsespensjon, hybrid, AFP og tilleggsprodukter. Representerer «bransjestandard».</t>
  </si>
  <si>
    <t>Flertallet av barnehagene forventes å innplasseres her. Inkluderer barnehager med AFP.</t>
  </si>
  <si>
    <t>BASIL-årsmelding N-2, vektes 5/12 og N-3, vektes 7/12 i selvkost</t>
  </si>
  <si>
    <t>7. Matpenger (innbetalte kostpenger)</t>
  </si>
  <si>
    <t>ØKONOMIRAPPORT – Funksjon 221  ▸  Lim inn fra regnskap. Sett Gruppering i kolonne H.</t>
  </si>
  <si>
    <t>Barn
(heltidsplasser)</t>
  </si>
  <si>
    <t>Historiske forpliktelser?</t>
  </si>
  <si>
    <t>Årstall resultatregnskap</t>
  </si>
  <si>
    <t>NB: noen kommuner har flere soner (gjeldende sats der barnehagen ligger)</t>
  </si>
  <si>
    <t>Pensjonssats %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</si>
  <si>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</si>
  <si>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</si>
  <si>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 xml:space="preserve">Endelig anslag kommer i statsbudsjettet (oktober), bruk f.eks. anslag fra KS frem til det. </t>
  </si>
  <si>
    <t>Henter nyeste årstall fra resultatregnskap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</si>
  <si>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</si>
  <si>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 xml:space="preserve">Vektes 7/12 i selvkost </t>
  </si>
  <si>
    <t>Vektes 5/12 i selvkost</t>
  </si>
  <si>
    <t>Tilskuddsår - År N</t>
  </si>
  <si>
    <t>År N-3</t>
  </si>
  <si>
    <t>År N-2</t>
  </si>
  <si>
    <t>År N-1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</si>
  <si>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</si>
  <si>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Matpenger per heltidsplass</t>
  </si>
  <si>
    <t>Nasjonal sats. Hentes fra forskriften §13</t>
  </si>
  <si>
    <t>https://lovdata.no/forskrift/2026-03-23-454/§13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</si>
  <si>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</si>
  <si>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Ikke gruppert</t>
  </si>
  <si>
    <t>Korreksjoner</t>
  </si>
  <si>
    <t>Sum korrigert med (både positive og negativt)</t>
  </si>
  <si>
    <t>Årsverk fra årsmelding to år før tilskuddsåret</t>
  </si>
  <si>
    <t>Kommunedirektør</t>
  </si>
  <si>
    <t>BARNEHAGE</t>
  </si>
  <si>
    <t>Lønn ekstrahjelp</t>
  </si>
  <si>
    <t>Inkludering av barn og unge 2024 - 2026, Bufdir (ansvar 10000)</t>
  </si>
  <si>
    <t>Pensjonsinnskudd - KLP</t>
  </si>
  <si>
    <t>Lønn fast ansatte</t>
  </si>
  <si>
    <t/>
  </si>
  <si>
    <t>Uten prosjekt</t>
  </si>
  <si>
    <t>Annen lønn</t>
  </si>
  <si>
    <t>Lønnstillegg annen lønn</t>
  </si>
  <si>
    <t>Lønn lærling</t>
  </si>
  <si>
    <t>Bilgodtgjørelse</t>
  </si>
  <si>
    <t>Sykelønnsrefusjon</t>
  </si>
  <si>
    <t>Overføringer fra kommuner</t>
  </si>
  <si>
    <t>IKT</t>
  </si>
  <si>
    <t>Kjøp av tjenester fra kommuner</t>
  </si>
  <si>
    <t>Kommunalsjef oppvekst kultur og kunnskap</t>
  </si>
  <si>
    <t>Lisenser og kontingenter</t>
  </si>
  <si>
    <t>Barnehageansvarlig rådgiver</t>
  </si>
  <si>
    <t>Mat til ansatte og politikere</t>
  </si>
  <si>
    <t>Gaver til ansatte og brukere</t>
  </si>
  <si>
    <t>Hotellovernatting (ikke kurs)</t>
  </si>
  <si>
    <t>Samlepost andre utgifter</t>
  </si>
  <si>
    <t>Telefon/Internett - abbonement og bruk</t>
  </si>
  <si>
    <t>Annonse og informasjon</t>
  </si>
  <si>
    <t>Kurs og  konferanse</t>
  </si>
  <si>
    <t>Utgiftsdekning reise</t>
  </si>
  <si>
    <t>Leie av lokaler</t>
  </si>
  <si>
    <t>Oppfølgingsordningen</t>
  </si>
  <si>
    <t>Gebyr og leverandørrenter</t>
  </si>
  <si>
    <t>Inventar- utstyr- datautstyr</t>
  </si>
  <si>
    <t>Service og driftsavtaler</t>
  </si>
  <si>
    <t>MVA - kompensasjon</t>
  </si>
  <si>
    <t>Tilskudd</t>
  </si>
  <si>
    <t>Refusjon fra kommuner</t>
  </si>
  <si>
    <t>Refusjon fra private</t>
  </si>
  <si>
    <t>Øremerkede statstilskudd</t>
  </si>
  <si>
    <t>Kompetansemidler barnehage</t>
  </si>
  <si>
    <t>Overføring til private</t>
  </si>
  <si>
    <t>Avsetninger til bundne driftsfond</t>
  </si>
  <si>
    <t>Bruk av bundne driftsfond</t>
  </si>
  <si>
    <t>Dalelia barnehage</t>
  </si>
  <si>
    <t>Privatiserte kommunale tjenester</t>
  </si>
  <si>
    <t>Haugtussa barnehage</t>
  </si>
  <si>
    <t>Utsyn barnehage</t>
  </si>
  <si>
    <t>Hauglia barnehage</t>
  </si>
  <si>
    <t>Krohnstad Montessori barnehage</t>
  </si>
  <si>
    <t>Lyngen barnehage</t>
  </si>
  <si>
    <t>Sylte og Malme barnehage</t>
  </si>
  <si>
    <t>Hustad barnehage</t>
  </si>
  <si>
    <t>Lønn vikarer</t>
  </si>
  <si>
    <t>Lønn tillegg vikarer</t>
  </si>
  <si>
    <t>Lønn ferievikar</t>
  </si>
  <si>
    <t>Lønn sykevikarer</t>
  </si>
  <si>
    <t>Lønn overtid</t>
  </si>
  <si>
    <t>Kontormateriell</t>
  </si>
  <si>
    <t>Annet undervisningsmateriell</t>
  </si>
  <si>
    <t>Medisinsk forbruksmateriell</t>
  </si>
  <si>
    <t>Matvarer</t>
  </si>
  <si>
    <t>Rengjøringsmateriell</t>
  </si>
  <si>
    <t>Arbeidstøy</t>
  </si>
  <si>
    <t>Porto</t>
  </si>
  <si>
    <t>Bankgebyr og tjenester</t>
  </si>
  <si>
    <t>Bøker</t>
  </si>
  <si>
    <t>Leie av inventar- maskiner og utstyr</t>
  </si>
  <si>
    <t>Kjøp av tjenester til vedlikehold</t>
  </si>
  <si>
    <t>Konsulenttjenester og juridisk bistand</t>
  </si>
  <si>
    <t>Betaling for opphold</t>
  </si>
  <si>
    <t>Egenandeler</t>
  </si>
  <si>
    <t>Matsalg u/mva</t>
  </si>
  <si>
    <t>Refusjon fra staten</t>
  </si>
  <si>
    <t>Foreldrepenger</t>
  </si>
  <si>
    <t>Tiltak rettet mot sårbare barn og unge</t>
  </si>
  <si>
    <t>Tornes barnehage</t>
  </si>
  <si>
    <t>Medisiner</t>
  </si>
  <si>
    <t>Refusjon fra fylkeskommuner</t>
  </si>
  <si>
    <t>Bud barnehage</t>
  </si>
  <si>
    <t>Fra bekymring til handling</t>
  </si>
  <si>
    <t>Bioenergi</t>
  </si>
  <si>
    <t>Lyngstad barnehage</t>
  </si>
  <si>
    <t>Konteinerleie</t>
  </si>
  <si>
    <t>Skyss ved ekskursjoner</t>
  </si>
  <si>
    <t>Materialer til vedlikehold</t>
  </si>
  <si>
    <t>Vevang barnehage</t>
  </si>
  <si>
    <t>Svanviken barnehage</t>
  </si>
  <si>
    <t>Lønnstillegg ekstrahjelp</t>
  </si>
  <si>
    <t>Utstyrsentralen</t>
  </si>
  <si>
    <t>Diettgodtgjørlse</t>
  </si>
  <si>
    <t>Medisinsk utstyr</t>
  </si>
  <si>
    <t>Andre inntekter</t>
  </si>
  <si>
    <t>Eide barnehage</t>
  </si>
  <si>
    <t>Jendem barnehage</t>
  </si>
  <si>
    <t>Kompetansetilskudd</t>
  </si>
  <si>
    <t>Kompetansemidler helse (30003)</t>
  </si>
  <si>
    <t>Enhet for integrering</t>
  </si>
  <si>
    <t>Avskrivinger</t>
  </si>
  <si>
    <t>Avskrivninger</t>
  </si>
  <si>
    <t>Avregning pensjonsutgifter</t>
  </si>
  <si>
    <t>Pensjonsinnskudd merkostnad</t>
  </si>
  <si>
    <t>Periodisering variabel lønn</t>
  </si>
  <si>
    <t>Periodisering variabel fastlønn</t>
  </si>
  <si>
    <t>Periodisering vikarlønn</t>
  </si>
  <si>
    <t>Periodisering lønn ekstrahjelp</t>
  </si>
  <si>
    <t>Periodisering lønn overtid</t>
  </si>
  <si>
    <t>Periodisering annen lønn</t>
  </si>
  <si>
    <t>Periodisering pensjon</t>
  </si>
  <si>
    <t>Periodisering AGA</t>
  </si>
  <si>
    <t>Periodisering km og diett</t>
  </si>
  <si>
    <t>Periodisering skyssutgifter</t>
  </si>
  <si>
    <t>BARNEHAGELOKALER OG SKYSS</t>
  </si>
  <si>
    <t>Transport av brukere</t>
  </si>
  <si>
    <t>Eide ungdomsskole</t>
  </si>
  <si>
    <t>Bygg og Eiendom</t>
  </si>
  <si>
    <t>Lønn renholdsmedarbeidere</t>
  </si>
  <si>
    <t>Lønn renholdsvikarer</t>
  </si>
  <si>
    <t>Strøm</t>
  </si>
  <si>
    <t>Forsikringer</t>
  </si>
  <si>
    <t>Alarmkostnader</t>
  </si>
  <si>
    <t>Kommunale avgifter</t>
  </si>
  <si>
    <t>Programvare</t>
  </si>
  <si>
    <t>Kjøp og leasing av transportmidler</t>
  </si>
  <si>
    <t>Drift og vedlikeholdskostander biler</t>
  </si>
  <si>
    <t>Lønnstillegg fast ansatte</t>
  </si>
  <si>
    <t>Leie lokaler</t>
  </si>
  <si>
    <t>Periodisering lønn vedlikehold</t>
  </si>
  <si>
    <t>Sum betalt premie alle barnehager</t>
  </si>
  <si>
    <t>Tror alt vi har gjelder også private som har fått utbetalt sin andel direkte</t>
  </si>
  <si>
    <t>Direkte ført, burde kanskje vært redusert siden vi betaler lisenser som benyttes av private?</t>
  </si>
  <si>
    <t>ikke noe å legge inn</t>
  </si>
  <si>
    <t>Refusjoner blir direkteført, ingenting felles</t>
  </si>
  <si>
    <t>Vet ikke om noe</t>
  </si>
  <si>
    <t>eier alle våre egne barnehager</t>
  </si>
  <si>
    <t>1579</t>
  </si>
  <si>
    <t>0</t>
  </si>
  <si>
    <t>15</t>
  </si>
  <si>
    <t>Læringsverkstedet Haugtussa barnehage</t>
  </si>
  <si>
    <t>973448765</t>
  </si>
  <si>
    <t>1987</t>
  </si>
  <si>
    <t>Privat</t>
  </si>
  <si>
    <t>975321045</t>
  </si>
  <si>
    <t>1990</t>
  </si>
  <si>
    <t>Kommune</t>
  </si>
  <si>
    <t>Preg barnehager Elnesvågen AS</t>
  </si>
  <si>
    <t>974147580</t>
  </si>
  <si>
    <t>1979</t>
  </si>
  <si>
    <t>975323846</t>
  </si>
  <si>
    <t>1992</t>
  </si>
  <si>
    <t>975315541</t>
  </si>
  <si>
    <t>1989</t>
  </si>
  <si>
    <t>875310712</t>
  </si>
  <si>
    <t>2013</t>
  </si>
  <si>
    <t>Mobarn Sylte og Malme barnehage AS</t>
  </si>
  <si>
    <t>973512013</t>
  </si>
  <si>
    <t>1993</t>
  </si>
  <si>
    <t>Mobarn Dalelia barnehage AS</t>
  </si>
  <si>
    <t>991452451</t>
  </si>
  <si>
    <t>2007</t>
  </si>
  <si>
    <t>Mobarn Hauglia barnehage AS</t>
  </si>
  <si>
    <t>974194937</t>
  </si>
  <si>
    <t>975314677</t>
  </si>
  <si>
    <t>1910</t>
  </si>
  <si>
    <t>Krohnstad montessoribarnehage Skaret AS</t>
  </si>
  <si>
    <t>917230870</t>
  </si>
  <si>
    <t>2016</t>
  </si>
  <si>
    <t>Mobarn Lyngen barnehage AS</t>
  </si>
  <si>
    <t>917875103</t>
  </si>
  <si>
    <t>C</t>
  </si>
  <si>
    <t>Funksjon</t>
  </si>
  <si>
    <t>Andel</t>
  </si>
  <si>
    <t>Forsikringbeløp</t>
  </si>
  <si>
    <t>Andel 201/211</t>
  </si>
  <si>
    <t>Lønnskostnader 2025</t>
  </si>
  <si>
    <t>Skade</t>
  </si>
  <si>
    <t>Gruppeliv</t>
  </si>
  <si>
    <t>Sum betalt premie barnehage, se egne ark om forsikring</t>
  </si>
  <si>
    <t>- Styrket/toppet bemanning</t>
  </si>
  <si>
    <t>+ Forsikring felles (Bygg og ansatte)</t>
  </si>
  <si>
    <t>Beløp utbetlat direkte til private barnehager. Og ført både som inntekt og utgift på den enkelte barnehage</t>
  </si>
  <si>
    <t>50% av kostnader til ROR-IKT.Gjelder både fellessystem som er med i Admin kostnad men også noe eget for barnehage. Opprinnelig kostnad tatt med i varer og tjenester. Jfr kurs statsforvalter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</si>
</sst>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7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000000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sz val="12"/>
      <color rgb="FF0000FF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0"/>
      <color rgb="FFFFFFFF"/>
      <name val="Calibri"/>
      <family val="2"/>
    </font>
    <font>
      <i/>
      <sz val="9"/>
      <color rgb="FFFF0000"/>
      <name val="Calibri"/>
      <family val="2"/>
    </font>
    <font>
      <sz val="9"/>
      <color rgb="FF0000FF"/>
      <name val="Calibri"/>
      <family val="2"/>
    </font>
    <font>
      <b/>
      <sz val="10"/>
      <color rgb="FF1F3864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8"/>
      <color rgb="FF595959"/>
      <name val="Calibri"/>
      <family val="2"/>
    </font>
    <font>
      <sz val="9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FF"/>
      <name val="Calibri"/>
      <family val="2"/>
    </font>
    <font>
      <b/>
      <sz val="10"/>
      <color rgb="FF1F3864"/>
      <name val="Calibri"/>
      <family val="2"/>
    </font>
    <font>
      <b/>
      <sz val="9"/>
      <color rgb="FF006064"/>
      <name val="Calibri"/>
      <family val="2"/>
    </font>
    <font>
      <sz val="9"/>
      <color rgb="FF375623"/>
      <name val="Calibri"/>
      <family val="2"/>
    </font>
    <font>
      <sz val="9"/>
      <color rgb="FF0000FF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9">
    <xf numFmtId="0" fontId="0" fillId="0" borderId="0"/>
    <xf numFmtId="0" fontId="32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1" fillId="0" borderId="0"/>
    <xf numFmtId="0" fontId="33" fillId="0" borderId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1" fillId="0" borderId="0"/>
    <xf numFmtId="164" fontId="31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1" fillId="0" borderId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1" fillId="0" borderId="0"/>
    <xf numFmtId="164" fontId="3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Border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45" fillId="4" borderId="22" applyNumberFormat="0" applyAlignment="0" applyProtection="0"/>
    <xf numFmtId="0" fontId="46" fillId="4" borderId="21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76" fillId="0" borderId="0"/>
  </cellStyleXfs>
  <cellXfs count="295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4" fontId="10" fillId="16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11" fillId="15" borderId="1" xfId="0" applyFont="1" applyFill="1" applyBorder="1" applyAlignment="1">
      <alignment horizontal="center" vertical="center"/>
    </xf>
    <xf numFmtId="1" fontId="13" fillId="15" borderId="1" xfId="0" applyNumberFormat="1" applyFont="1" applyFill="1" applyBorder="1" applyAlignment="1">
      <alignment horizontal="center" vertical="center"/>
    </xf>
    <xf numFmtId="4" fontId="15" fillId="16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left" vertical="center"/>
    </xf>
    <xf numFmtId="3" fontId="15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9" fillId="11" borderId="1" xfId="0" applyNumberFormat="1" applyFont="1" applyFill="1" applyBorder="1" applyAlignment="1">
      <alignment horizontal="right" vertical="center"/>
    </xf>
    <xf numFmtId="3" fontId="19" fillId="5" borderId="1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left" vertical="center"/>
    </xf>
    <xf numFmtId="4" fontId="21" fillId="12" borderId="2" xfId="0" applyNumberFormat="1" applyFont="1" applyFill="1" applyBorder="1" applyAlignment="1">
      <alignment horizontal="right" vertical="center"/>
    </xf>
    <xf numFmtId="3" fontId="21" fillId="12" borderId="2" xfId="0" applyNumberFormat="1" applyFont="1" applyFill="1" applyBorder="1" applyAlignment="1">
      <alignment horizontal="right" vertical="center"/>
    </xf>
    <xf numFmtId="3" fontId="16" fillId="16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left" vertical="center"/>
    </xf>
    <xf numFmtId="3" fontId="25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3" fillId="16" borderId="1" xfId="0" applyFont="1" applyFill="1" applyBorder="1" applyAlignment="1">
      <alignment horizontal="left" vertical="center"/>
    </xf>
    <xf numFmtId="4" fontId="29" fillId="16" borderId="1" xfId="0" applyNumberFormat="1" applyFont="1" applyFill="1" applyBorder="1" applyAlignment="1">
      <alignment horizontal="right" vertical="center"/>
    </xf>
    <xf numFmtId="10" fontId="29" fillId="16" borderId="1" xfId="0" applyNumberFormat="1" applyFont="1" applyFill="1" applyBorder="1" applyAlignment="1">
      <alignment horizontal="right" vertical="center"/>
    </xf>
    <xf numFmtId="0" fontId="27" fillId="16" borderId="2" xfId="0" applyFont="1" applyFill="1" applyBorder="1" applyAlignment="1">
      <alignment horizontal="left" vertical="center"/>
    </xf>
    <xf numFmtId="3" fontId="30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3" fillId="19" borderId="3" xfId="7" applyFill="1" applyBorder="1"/>
    <xf numFmtId="3" fontId="33" fillId="19" borderId="3" xfId="7" applyNumberFormat="1" applyFill="1" applyBorder="1"/>
    <xf numFmtId="0" fontId="33" fillId="19" borderId="3" xfId="7" applyFill="1" applyBorder="1" applyAlignment="1">
      <alignment horizontal="left"/>
    </xf>
    <xf numFmtId="3" fontId="33" fillId="19" borderId="3" xfId="2" applyNumberFormat="1" applyFont="1" applyFill="1" applyBorder="1"/>
    <xf numFmtId="165" fontId="33" fillId="19" borderId="3" xfId="2" applyNumberFormat="1" applyFont="1" applyFill="1" applyBorder="1"/>
    <xf numFmtId="0" fontId="33" fillId="19" borderId="3" xfId="24" applyFill="1" applyBorder="1"/>
    <xf numFmtId="3" fontId="33" fillId="19" borderId="3" xfId="20" applyNumberFormat="1" applyFont="1" applyFill="1" applyBorder="1"/>
    <xf numFmtId="165" fontId="33" fillId="19" borderId="3" xfId="20" applyNumberFormat="1" applyFont="1" applyFill="1" applyBorder="1"/>
    <xf numFmtId="0" fontId="38" fillId="20" borderId="5" xfId="0" applyFont="1" applyFill="1" applyBorder="1" applyAlignment="1">
      <alignment horizontal="left" vertical="top" wrapText="1"/>
    </xf>
    <xf numFmtId="0" fontId="39" fillId="21" borderId="5" xfId="0" applyFont="1" applyFill="1" applyBorder="1" applyAlignment="1">
      <alignment horizontal="left" vertical="top" wrapText="1"/>
    </xf>
    <xf numFmtId="0" fontId="38" fillId="20" borderId="6" xfId="0" applyFont="1" applyFill="1" applyBorder="1" applyAlignment="1">
      <alignment horizontal="left" vertical="top" wrapText="1"/>
    </xf>
    <xf numFmtId="0" fontId="39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7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3" fillId="15" borderId="14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165" fontId="33" fillId="19" borderId="3" xfId="3" applyNumberFormat="1" applyFont="1" applyFill="1" applyBorder="1"/>
    <xf numFmtId="0" fontId="33" fillId="22" borderId="3" xfId="1" applyFont="1" applyFill="1" applyBorder="1"/>
    <xf numFmtId="0" fontId="17" fillId="24" borderId="15" xfId="0" applyFont="1" applyFill="1" applyBorder="1"/>
    <xf numFmtId="0" fontId="40" fillId="0" borderId="0" xfId="0" applyFont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2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0" fillId="0" borderId="0" xfId="33" applyFont="1"/>
    <xf numFmtId="0" fontId="40" fillId="0" borderId="0" xfId="33" applyFont="1" applyBorder="1"/>
    <xf numFmtId="0" fontId="9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14" fontId="0" fillId="0" borderId="0" xfId="0" applyNumberFormat="1"/>
    <xf numFmtId="3" fontId="16" fillId="25" borderId="17" xfId="0" applyNumberFormat="1" applyFont="1" applyFill="1" applyBorder="1" applyAlignment="1">
      <alignment horizontal="right" vertical="center"/>
    </xf>
    <xf numFmtId="3" fontId="16" fillId="25" borderId="1" xfId="0" applyNumberFormat="1" applyFont="1" applyFill="1" applyBorder="1" applyAlignment="1">
      <alignment horizontal="right" vertical="center"/>
    </xf>
    <xf numFmtId="3" fontId="16" fillId="25" borderId="18" xfId="0" applyNumberFormat="1" applyFont="1" applyFill="1" applyBorder="1" applyAlignment="1">
      <alignment horizontal="right" vertical="center"/>
    </xf>
    <xf numFmtId="0" fontId="42" fillId="0" borderId="0" xfId="0" applyFont="1"/>
    <xf numFmtId="0" fontId="13" fillId="15" borderId="19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15" borderId="20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/>
    </xf>
    <xf numFmtId="3" fontId="16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7" fillId="6" borderId="1" xfId="0" applyFont="1" applyFill="1" applyBorder="1" applyAlignment="1">
      <alignment horizontal="center" vertical="center" wrapText="1"/>
    </xf>
    <xf numFmtId="0" fontId="47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0" fontId="45" fillId="4" borderId="22" xfId="49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7" fillId="10" borderId="1" xfId="0" applyFont="1" applyFill="1" applyBorder="1" applyAlignment="1">
      <alignment horizontal="center" vertical="center" wrapText="1"/>
    </xf>
    <xf numFmtId="3" fontId="52" fillId="11" borderId="1" xfId="0" applyNumberFormat="1" applyFont="1" applyFill="1" applyBorder="1" applyAlignment="1">
      <alignment horizontal="right" vertical="center"/>
    </xf>
    <xf numFmtId="3" fontId="53" fillId="12" borderId="2" xfId="0" applyNumberFormat="1" applyFont="1" applyFill="1" applyBorder="1" applyAlignment="1">
      <alignment horizontal="right" vertical="center"/>
    </xf>
    <xf numFmtId="0" fontId="51" fillId="17" borderId="0" xfId="0" applyFont="1" applyFill="1" applyAlignment="1">
      <alignment vertical="center"/>
    </xf>
    <xf numFmtId="0" fontId="13" fillId="26" borderId="20" xfId="0" applyFont="1" applyFill="1" applyBorder="1" applyAlignment="1">
      <alignment horizontal="left" vertical="center"/>
    </xf>
    <xf numFmtId="166" fontId="13" fillId="15" borderId="1" xfId="0" applyNumberFormat="1" applyFont="1" applyFill="1" applyBorder="1" applyAlignment="1">
      <alignment horizontal="right" vertical="center"/>
    </xf>
    <xf numFmtId="167" fontId="15" fillId="16" borderId="1" xfId="0" applyNumberFormat="1" applyFont="1" applyFill="1" applyBorder="1" applyAlignment="1">
      <alignment horizontal="right" vertical="center"/>
    </xf>
    <xf numFmtId="1" fontId="13" fillId="4" borderId="1" xfId="0" applyNumberFormat="1" applyFont="1" applyFill="1" applyBorder="1" applyAlignment="1">
      <alignment horizontal="left" vertical="center"/>
    </xf>
    <xf numFmtId="0" fontId="33" fillId="19" borderId="4" xfId="24" applyFill="1" applyBorder="1" applyAlignment="1">
      <alignment horizontal="left"/>
    </xf>
    <xf numFmtId="0" fontId="37" fillId="22" borderId="3" xfId="1" applyFont="1" applyFill="1" applyBorder="1"/>
    <xf numFmtId="4" fontId="32" fillId="22" borderId="3" xfId="1" applyNumberFormat="1" applyFill="1" applyBorder="1"/>
    <xf numFmtId="0" fontId="19" fillId="5" borderId="3" xfId="0" applyFont="1" applyFill="1" applyBorder="1" applyAlignment="1">
      <alignment horizontal="left" vertical="center"/>
    </xf>
    <xf numFmtId="0" fontId="32" fillId="22" borderId="3" xfId="1" applyFill="1" applyBorder="1"/>
    <xf numFmtId="3" fontId="19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5" fillId="16" borderId="10" xfId="0" applyNumberFormat="1" applyFont="1" applyFill="1" applyBorder="1" applyAlignment="1">
      <alignment horizontal="right" vertical="center"/>
    </xf>
    <xf numFmtId="3" fontId="12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67" fontId="15" fillId="16" borderId="10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20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3" fillId="30" borderId="1" xfId="0" applyFont="1" applyFill="1" applyBorder="1" applyAlignment="1">
      <alignment horizontal="left" vertical="center" wrapText="1"/>
    </xf>
    <xf numFmtId="0" fontId="13" fillId="30" borderId="1" xfId="0" applyFont="1" applyFill="1" applyBorder="1" applyAlignment="1">
      <alignment horizontal="left" vertical="center"/>
    </xf>
    <xf numFmtId="3" fontId="15" fillId="30" borderId="1" xfId="0" applyNumberFormat="1" applyFont="1" applyFill="1" applyBorder="1" applyAlignment="1">
      <alignment horizontal="right" vertical="center"/>
    </xf>
    <xf numFmtId="0" fontId="24" fillId="30" borderId="1" xfId="0" applyFont="1" applyFill="1" applyBorder="1" applyAlignment="1">
      <alignment horizontal="center" vertical="center"/>
    </xf>
    <xf numFmtId="0" fontId="24" fillId="30" borderId="1" xfId="0" applyFont="1" applyFill="1" applyBorder="1" applyAlignment="1">
      <alignment horizontal="left" vertical="center" wrapText="1"/>
    </xf>
    <xf numFmtId="0" fontId="43" fillId="30" borderId="1" xfId="0" applyFont="1" applyFill="1" applyBorder="1" applyAlignment="1">
      <alignment horizontal="left" vertical="center" wrapText="1"/>
    </xf>
    <xf numFmtId="3" fontId="19" fillId="30" borderId="1" xfId="0" applyNumberFormat="1" applyFont="1" applyFill="1" applyBorder="1" applyAlignment="1">
      <alignment horizontal="right" vertical="center"/>
    </xf>
    <xf numFmtId="0" fontId="56" fillId="30" borderId="1" xfId="0" applyFont="1" applyFill="1" applyBorder="1" applyAlignment="1">
      <alignment horizontal="center" vertical="center"/>
    </xf>
    <xf numFmtId="0" fontId="20" fillId="31" borderId="1" xfId="0" applyFont="1" applyFill="1" applyBorder="1" applyAlignment="1">
      <alignment horizontal="left" vertical="center"/>
    </xf>
    <xf numFmtId="3" fontId="25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6" fillId="31" borderId="1" xfId="0" applyFont="1" applyFill="1" applyBorder="1" applyAlignment="1">
      <alignment horizontal="left" vertical="center"/>
    </xf>
    <xf numFmtId="3" fontId="27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3" fillId="31" borderId="1" xfId="0" applyFont="1" applyFill="1" applyBorder="1" applyAlignment="1">
      <alignment horizontal="left" vertical="center"/>
    </xf>
    <xf numFmtId="3" fontId="15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center" vertical="center"/>
    </xf>
    <xf numFmtId="0" fontId="24" fillId="31" borderId="1" xfId="0" applyFont="1" applyFill="1" applyBorder="1" applyAlignment="1">
      <alignment horizontal="left" vertical="center" wrapText="1"/>
    </xf>
    <xf numFmtId="0" fontId="26" fillId="31" borderId="0" xfId="0" applyFont="1" applyFill="1" applyAlignment="1">
      <alignment horizontal="left" vertical="center"/>
    </xf>
    <xf numFmtId="3" fontId="27" fillId="31" borderId="0" xfId="0" applyNumberFormat="1" applyFont="1" applyFill="1" applyAlignment="1">
      <alignment horizontal="right" vertical="center"/>
    </xf>
    <xf numFmtId="0" fontId="24" fillId="31" borderId="0" xfId="0" applyFont="1" applyFill="1" applyAlignment="1">
      <alignment horizontal="left" vertical="center" wrapText="1"/>
    </xf>
    <xf numFmtId="0" fontId="20" fillId="31" borderId="25" xfId="0" applyFont="1" applyFill="1" applyBorder="1" applyAlignment="1">
      <alignment horizontal="left" vertical="center"/>
    </xf>
    <xf numFmtId="3" fontId="25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3" fillId="30" borderId="16" xfId="0" applyFont="1" applyFill="1" applyBorder="1" applyAlignment="1">
      <alignment horizontal="left" vertical="center" wrapText="1"/>
    </xf>
    <xf numFmtId="3" fontId="19" fillId="30" borderId="16" xfId="0" applyNumberFormat="1" applyFont="1" applyFill="1" applyBorder="1" applyAlignment="1">
      <alignment horizontal="right" vertical="center"/>
    </xf>
    <xf numFmtId="0" fontId="24" fillId="30" borderId="16" xfId="0" applyFont="1" applyFill="1" applyBorder="1" applyAlignment="1">
      <alignment horizontal="center" vertical="center"/>
    </xf>
    <xf numFmtId="0" fontId="26" fillId="31" borderId="26" xfId="0" applyFont="1" applyFill="1" applyBorder="1" applyAlignment="1">
      <alignment horizontal="left" vertical="center"/>
    </xf>
    <xf numFmtId="3" fontId="27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6" fillId="31" borderId="25" xfId="0" applyFont="1" applyFill="1" applyBorder="1" applyAlignment="1">
      <alignment horizontal="left" vertical="center"/>
    </xf>
    <xf numFmtId="3" fontId="27" fillId="31" borderId="25" xfId="0" applyNumberFormat="1" applyFont="1" applyFill="1" applyBorder="1" applyAlignment="1">
      <alignment horizontal="right" vertical="center"/>
    </xf>
    <xf numFmtId="0" fontId="24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57" fillId="16" borderId="1" xfId="0" applyFont="1" applyFill="1" applyBorder="1" applyAlignment="1">
      <alignment horizontal="left" vertical="center"/>
    </xf>
    <xf numFmtId="0" fontId="13" fillId="31" borderId="1" xfId="0" applyFont="1" applyFill="1" applyBorder="1" applyAlignment="1">
      <alignment horizontal="left" vertical="center" wrapText="1"/>
    </xf>
    <xf numFmtId="0" fontId="24" fillId="31" borderId="1" xfId="0" applyFont="1" applyFill="1" applyBorder="1" applyAlignment="1">
      <alignment horizontal="center" vertical="center"/>
    </xf>
    <xf numFmtId="0" fontId="49" fillId="31" borderId="1" xfId="0" applyFont="1" applyFill="1" applyBorder="1" applyAlignment="1">
      <alignment horizontal="left" vertical="center" wrapText="1"/>
    </xf>
    <xf numFmtId="0" fontId="43" fillId="31" borderId="1" xfId="0" applyFont="1" applyFill="1" applyBorder="1" applyAlignment="1">
      <alignment horizontal="left" vertical="center" wrapText="1"/>
    </xf>
    <xf numFmtId="0" fontId="4" fillId="31" borderId="14" xfId="0" applyFont="1" applyFill="1" applyBorder="1" applyAlignment="1">
      <alignment horizontal="left" vertical="center"/>
    </xf>
    <xf numFmtId="3" fontId="29" fillId="31" borderId="14" xfId="0" applyNumberFormat="1" applyFont="1" applyFill="1" applyBorder="1" applyAlignment="1">
      <alignment horizontal="right" vertical="center"/>
    </xf>
    <xf numFmtId="10" fontId="58" fillId="31" borderId="14" xfId="0" applyNumberFormat="1" applyFont="1" applyFill="1" applyBorder="1" applyAlignment="1">
      <alignment horizontal="center" vertical="center"/>
    </xf>
    <xf numFmtId="0" fontId="59" fillId="31" borderId="0" xfId="0" applyFont="1" applyFill="1"/>
    <xf numFmtId="0" fontId="13" fillId="31" borderId="0" xfId="0" applyFont="1" applyFill="1" applyAlignment="1">
      <alignment horizontal="left" vertical="center" wrapText="1"/>
    </xf>
    <xf numFmtId="3" fontId="15" fillId="31" borderId="0" xfId="0" applyNumberFormat="1" applyFont="1" applyFill="1" applyAlignment="1">
      <alignment horizontal="right" vertical="center"/>
    </xf>
    <xf numFmtId="0" fontId="24" fillId="31" borderId="0" xfId="0" applyFont="1" applyFill="1" applyAlignment="1">
      <alignment horizontal="center" vertical="center"/>
    </xf>
    <xf numFmtId="4" fontId="29" fillId="31" borderId="1" xfId="0" applyNumberFormat="1" applyFont="1" applyFill="1" applyBorder="1" applyAlignment="1">
      <alignment horizontal="right" vertical="center"/>
    </xf>
    <xf numFmtId="10" fontId="29" fillId="31" borderId="1" xfId="0" applyNumberFormat="1" applyFont="1" applyFill="1" applyBorder="1" applyAlignment="1">
      <alignment horizontal="right" vertical="center"/>
    </xf>
    <xf numFmtId="3" fontId="25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60" fillId="3" borderId="1" xfId="0" applyFont="1" applyFill="1" applyBorder="1" applyAlignment="1">
      <alignment horizontal="center" vertical="center"/>
    </xf>
    <xf numFmtId="0" fontId="11" fillId="30" borderId="1" xfId="0" applyFont="1" applyFill="1" applyBorder="1" applyAlignment="1">
      <alignment horizontal="center" vertical="center"/>
    </xf>
    <xf numFmtId="1" fontId="13" fillId="30" borderId="1" xfId="0" applyNumberFormat="1" applyFont="1" applyFill="1" applyBorder="1" applyAlignment="1">
      <alignment horizontal="left" vertical="center"/>
    </xf>
    <xf numFmtId="1" fontId="13" fillId="30" borderId="1" xfId="0" applyNumberFormat="1" applyFont="1" applyFill="1" applyBorder="1" applyAlignment="1">
      <alignment horizontal="center" vertical="center"/>
    </xf>
    <xf numFmtId="10" fontId="14" fillId="31" borderId="1" xfId="0" applyNumberFormat="1" applyFont="1" applyFill="1" applyBorder="1" applyAlignment="1">
      <alignment horizontal="right" vertical="center"/>
    </xf>
    <xf numFmtId="4" fontId="14" fillId="31" borderId="1" xfId="0" applyNumberFormat="1" applyFont="1" applyFill="1" applyBorder="1" applyAlignment="1">
      <alignment horizontal="right" vertical="center"/>
    </xf>
    <xf numFmtId="3" fontId="18" fillId="32" borderId="1" xfId="0" applyNumberFormat="1" applyFont="1" applyFill="1" applyBorder="1" applyAlignment="1">
      <alignment horizontal="right" vertical="center"/>
    </xf>
    <xf numFmtId="3" fontId="61" fillId="32" borderId="1" xfId="0" applyNumberFormat="1" applyFont="1" applyFill="1" applyBorder="1" applyAlignment="1">
      <alignment horizontal="right" vertical="center"/>
    </xf>
    <xf numFmtId="3" fontId="62" fillId="12" borderId="2" xfId="0" applyNumberFormat="1" applyFont="1" applyFill="1" applyBorder="1" applyAlignment="1">
      <alignment horizontal="right" vertical="center"/>
    </xf>
    <xf numFmtId="3" fontId="62" fillId="12" borderId="2" xfId="0" applyNumberFormat="1" applyFont="1" applyFill="1" applyBorder="1" applyAlignment="1">
      <alignment horizontal="left" vertical="center"/>
    </xf>
    <xf numFmtId="0" fontId="11" fillId="32" borderId="1" xfId="0" applyFont="1" applyFill="1" applyBorder="1" applyAlignment="1">
      <alignment horizontal="center" vertical="center"/>
    </xf>
    <xf numFmtId="1" fontId="13" fillId="32" borderId="1" xfId="0" applyNumberFormat="1" applyFont="1" applyFill="1" applyBorder="1" applyAlignment="1">
      <alignment horizontal="left" vertical="center"/>
    </xf>
    <xf numFmtId="1" fontId="13" fillId="32" borderId="1" xfId="0" applyNumberFormat="1" applyFont="1" applyFill="1" applyBorder="1" applyAlignment="1">
      <alignment horizontal="center" vertical="center"/>
    </xf>
    <xf numFmtId="3" fontId="63" fillId="7" borderId="16" xfId="0" applyNumberFormat="1" applyFont="1" applyFill="1" applyBorder="1" applyAlignment="1">
      <alignment horizontal="right" vertical="center"/>
    </xf>
    <xf numFmtId="3" fontId="64" fillId="16" borderId="1" xfId="0" applyNumberFormat="1" applyFont="1" applyFill="1" applyBorder="1" applyAlignment="1">
      <alignment horizontal="right" vertical="center"/>
    </xf>
    <xf numFmtId="1" fontId="13" fillId="33" borderId="1" xfId="0" applyNumberFormat="1" applyFont="1" applyFill="1" applyBorder="1" applyAlignment="1">
      <alignment horizontal="right" vertical="center"/>
    </xf>
    <xf numFmtId="1" fontId="57" fillId="33" borderId="1" xfId="0" applyNumberFormat="1" applyFont="1" applyFill="1" applyBorder="1" applyAlignment="1">
      <alignment horizontal="right" vertical="center"/>
    </xf>
    <xf numFmtId="3" fontId="19" fillId="34" borderId="1" xfId="0" applyNumberFormat="1" applyFont="1" applyFill="1" applyBorder="1" applyAlignment="1">
      <alignment horizontal="right" vertical="center"/>
    </xf>
    <xf numFmtId="3" fontId="65" fillId="34" borderId="1" xfId="0" applyNumberFormat="1" applyFont="1" applyFill="1" applyBorder="1" applyAlignment="1">
      <alignment horizontal="right" vertical="center"/>
    </xf>
    <xf numFmtId="0" fontId="66" fillId="0" borderId="0" xfId="33" applyFont="1"/>
    <xf numFmtId="166" fontId="13" fillId="33" borderId="1" xfId="0" applyNumberFormat="1" applyFont="1" applyFill="1" applyBorder="1" applyAlignment="1">
      <alignment horizontal="right" vertical="center"/>
    </xf>
    <xf numFmtId="166" fontId="57" fillId="33" borderId="1" xfId="0" applyNumberFormat="1" applyFont="1" applyFill="1" applyBorder="1" applyAlignment="1">
      <alignment horizontal="right" vertical="center"/>
    </xf>
    <xf numFmtId="3" fontId="19" fillId="35" borderId="1" xfId="0" applyNumberFormat="1" applyFont="1" applyFill="1" applyBorder="1" applyAlignment="1">
      <alignment horizontal="right" vertical="center"/>
    </xf>
    <xf numFmtId="3" fontId="65" fillId="35" borderId="1" xfId="0" applyNumberFormat="1" applyFont="1" applyFill="1" applyBorder="1" applyAlignment="1">
      <alignment horizontal="right" vertical="center"/>
    </xf>
    <xf numFmtId="3" fontId="64" fillId="30" borderId="1" xfId="0" applyNumberFormat="1" applyFont="1" applyFill="1" applyBorder="1" applyAlignment="1">
      <alignment horizontal="right" vertical="center"/>
    </xf>
    <xf numFmtId="0" fontId="0" fillId="36" borderId="0" xfId="0" applyFill="1"/>
    <xf numFmtId="1" fontId="57" fillId="15" borderId="1" xfId="0" applyNumberFormat="1" applyFont="1" applyFill="1" applyBorder="1" applyAlignment="1">
      <alignment horizontal="center" vertical="center"/>
    </xf>
    <xf numFmtId="0" fontId="60" fillId="14" borderId="1" xfId="0" applyFont="1" applyFill="1" applyBorder="1" applyAlignment="1">
      <alignment vertical="center" wrapText="1"/>
    </xf>
    <xf numFmtId="0" fontId="60" fillId="2" borderId="1" xfId="0" applyFont="1" applyFill="1" applyBorder="1" applyAlignment="1">
      <alignment horizontal="center" vertical="center" wrapText="1"/>
    </xf>
    <xf numFmtId="165" fontId="32" fillId="19" borderId="3" xfId="20" applyNumberFormat="1" applyFont="1" applyFill="1" applyBorder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43" fillId="33" borderId="3" xfId="0" applyFont="1" applyFill="1" applyBorder="1" applyAlignment="1">
      <alignment horizontal="left" vertical="center"/>
    </xf>
    <xf numFmtId="0" fontId="13" fillId="33" borderId="3" xfId="0" applyFont="1" applyFill="1" applyBorder="1" applyAlignment="1">
      <alignment horizontal="left" vertical="center"/>
    </xf>
    <xf numFmtId="0" fontId="66" fillId="32" borderId="0" xfId="33" applyFont="1" applyFill="1"/>
    <xf numFmtId="0" fontId="0" fillId="32" borderId="0" xfId="0" applyFill="1"/>
    <xf numFmtId="0" fontId="68" fillId="0" borderId="0" xfId="77"/>
    <xf numFmtId="0" fontId="67" fillId="32" borderId="0" xfId="0" applyFont="1" applyFill="1"/>
    <xf numFmtId="0" fontId="69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70" fillId="7" borderId="1" xfId="76" applyFont="1" applyFill="1" applyBorder="1" applyAlignment="1">
      <alignment horizontal="center" vertical="center"/>
    </xf>
    <xf numFmtId="0" fontId="69" fillId="0" borderId="0" xfId="0" applyFont="1"/>
    <xf numFmtId="0" fontId="48" fillId="37" borderId="20" xfId="0" applyFont="1" applyFill="1" applyBorder="1" applyAlignment="1">
      <alignment horizontal="left" vertical="center"/>
    </xf>
    <xf numFmtId="0" fontId="48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8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8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6" fillId="25" borderId="0" xfId="0" applyNumberFormat="1" applyFont="1" applyFill="1" applyAlignment="1">
      <alignment horizontal="right" vertical="center"/>
    </xf>
    <xf numFmtId="0" fontId="43" fillId="15" borderId="36" xfId="0" applyFont="1" applyFill="1" applyBorder="1" applyAlignment="1">
      <alignment horizontal="left" vertical="center"/>
    </xf>
    <xf numFmtId="3" fontId="16" fillId="25" borderId="37" xfId="0" applyNumberFormat="1" applyFont="1" applyFill="1" applyBorder="1" applyAlignment="1">
      <alignment horizontal="right" vertical="center"/>
    </xf>
    <xf numFmtId="0" fontId="13" fillId="15" borderId="36" xfId="0" applyFont="1" applyFill="1" applyBorder="1" applyAlignment="1">
      <alignment horizontal="left" vertical="center"/>
    </xf>
    <xf numFmtId="0" fontId="13" fillId="4" borderId="36" xfId="0" applyFont="1" applyFill="1" applyBorder="1" applyAlignment="1">
      <alignment horizontal="left" vertical="center"/>
    </xf>
    <xf numFmtId="0" fontId="13" fillId="4" borderId="38" xfId="0" applyFont="1" applyFill="1" applyBorder="1" applyAlignment="1">
      <alignment horizontal="left" vertical="center"/>
    </xf>
    <xf numFmtId="3" fontId="16" fillId="25" borderId="39" xfId="0" applyNumberFormat="1" applyFont="1" applyFill="1" applyBorder="1" applyAlignment="1">
      <alignment horizontal="right" vertical="center"/>
    </xf>
    <xf numFmtId="3" fontId="16" fillId="25" borderId="40" xfId="0" applyNumberFormat="1" applyFont="1" applyFill="1" applyBorder="1" applyAlignment="1">
      <alignment horizontal="right" vertical="center"/>
    </xf>
    <xf numFmtId="3" fontId="16" fillId="16" borderId="9" xfId="0" applyNumberFormat="1" applyFont="1" applyFill="1" applyBorder="1" applyAlignment="1">
      <alignment horizontal="right" vertical="center"/>
    </xf>
    <xf numFmtId="0" fontId="13" fillId="15" borderId="13" xfId="0" applyFont="1" applyFill="1" applyBorder="1" applyAlignment="1">
      <alignment horizontal="left" vertical="center"/>
    </xf>
    <xf numFmtId="3" fontId="16" fillId="16" borderId="11" xfId="0" applyNumberFormat="1" applyFont="1" applyFill="1" applyBorder="1" applyAlignment="1">
      <alignment horizontal="right" vertical="center"/>
    </xf>
    <xf numFmtId="0" fontId="22" fillId="3" borderId="41" xfId="0" applyFont="1" applyFill="1" applyBorder="1" applyAlignment="1">
      <alignment horizontal="center"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22" fillId="3" borderId="43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3" fontId="44" fillId="19" borderId="1" xfId="0" applyNumberFormat="1" applyFont="1" applyFill="1" applyBorder="1" applyAlignment="1">
      <alignment horizontal="right" vertical="center"/>
    </xf>
    <xf numFmtId="0" fontId="73" fillId="4" borderId="1" xfId="0" applyFont="1" applyFill="1" applyBorder="1" applyAlignment="1">
      <alignment horizontal="left" vertical="center"/>
    </xf>
    <xf numFmtId="10" fontId="74" fillId="4" borderId="21" xfId="50" applyNumberFormat="1" applyFont="1" applyAlignment="1">
      <alignment horizontal="right" vertical="center"/>
    </xf>
    <xf numFmtId="0" fontId="72" fillId="0" borderId="0" xfId="0" applyFont="1"/>
    <xf numFmtId="0" fontId="51" fillId="4" borderId="1" xfId="0" applyFont="1" applyFill="1" applyBorder="1" applyAlignment="1">
      <alignment horizontal="left" vertical="center" wrapText="1"/>
    </xf>
    <xf numFmtId="3" fontId="0" fillId="0" borderId="0" xfId="0" applyNumberFormat="1"/>
    <xf numFmtId="165" fontId="75" fillId="19" borderId="3" xfId="2" applyNumberFormat="1" applyFont="1" applyFill="1" applyBorder="1"/>
    <xf numFmtId="3" fontId="19" fillId="5" borderId="14" xfId="0" applyNumberFormat="1" applyFont="1" applyFill="1" applyBorder="1" applyAlignment="1">
      <alignment horizontal="right" vertical="center"/>
    </xf>
    <xf numFmtId="169" fontId="3" fillId="23" borderId="0" xfId="75" applyNumberFormat="1" applyFont="1" applyFill="1"/>
    <xf numFmtId="169" fontId="54" fillId="28" borderId="23" xfId="75" applyNumberFormat="1" applyFont="1" applyFill="1" applyBorder="1"/>
    <xf numFmtId="169" fontId="66" fillId="32" borderId="0" xfId="75" applyNumberFormat="1" applyFont="1" applyFill="1"/>
    <xf numFmtId="169" fontId="0" fillId="32" borderId="0" xfId="75" applyNumberFormat="1" applyFont="1" applyFill="1"/>
    <xf numFmtId="169" fontId="0" fillId="0" borderId="0" xfId="75" applyNumberFormat="1" applyFont="1"/>
    <xf numFmtId="0" fontId="13" fillId="30" borderId="1" xfId="0" applyFont="1" applyFill="1" applyBorder="1" applyAlignment="1">
      <alignment horizontal="center" vertical="center"/>
    </xf>
    <xf numFmtId="169" fontId="57" fillId="33" borderId="1" xfId="75" applyNumberFormat="1" applyFont="1" applyFill="1" applyBorder="1" applyAlignment="1">
      <alignment horizontal="right" vertical="center"/>
    </xf>
    <xf numFmtId="0" fontId="76" fillId="0" borderId="0" xfId="78"/>
    <xf numFmtId="3" fontId="76" fillId="0" borderId="0" xfId="78" applyNumberFormat="1"/>
    <xf numFmtId="10" fontId="0" fillId="0" borderId="0" xfId="76" applyNumberFormat="1" applyFont="1"/>
    <xf numFmtId="0" fontId="76" fillId="19" borderId="0" xfId="78" applyFill="1"/>
    <xf numFmtId="3" fontId="76" fillId="19" borderId="0" xfId="78" applyNumberFormat="1" applyFill="1"/>
    <xf numFmtId="10" fontId="0" fillId="19" borderId="0" xfId="76" applyNumberFormat="1" applyFont="1" applyFill="1"/>
    <xf numFmtId="10" fontId="0" fillId="38" borderId="0" xfId="0" applyNumberFormat="1" applyFill="1"/>
    <xf numFmtId="164" fontId="0" fillId="0" borderId="0" xfId="75" applyFont="1"/>
    <xf numFmtId="164" fontId="0" fillId="19" borderId="0" xfId="0" applyNumberFormat="1" applyFill="1"/>
    <xf numFmtId="0" fontId="13" fillId="30" borderId="1" xfId="0" quotePrefix="1" applyFont="1" applyFill="1" applyBorder="1" applyAlignment="1">
      <alignment horizontal="left" vertical="center" wrapText="1"/>
    </xf>
    <xf numFmtId="169" fontId="0" fillId="19" borderId="0" xfId="75" applyNumberFormat="1" applyFont="1" applyFill="1"/>
    <xf numFmtId="4" fontId="14" fillId="19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3" fillId="18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50" fillId="14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0" fillId="14" borderId="10" xfId="0" applyFont="1" applyFill="1" applyBorder="1" applyAlignment="1">
      <alignment horizontal="center" vertical="center" wrapText="1"/>
    </xf>
    <xf numFmtId="0" fontId="60" fillId="14" borderId="29" xfId="0" applyFont="1" applyFill="1" applyBorder="1" applyAlignment="1">
      <alignment horizontal="center" vertical="center" wrapText="1"/>
    </xf>
    <xf numFmtId="0" fontId="60" fillId="14" borderId="19" xfId="0" applyFont="1" applyFill="1" applyBorder="1" applyAlignment="1">
      <alignment horizontal="center" vertical="center" wrapText="1"/>
    </xf>
    <xf numFmtId="0" fontId="60" fillId="2" borderId="11" xfId="0" applyFont="1" applyFill="1" applyBorder="1" applyAlignment="1">
      <alignment horizontal="center" vertical="center" wrapText="1"/>
    </xf>
    <xf numFmtId="0" fontId="60" fillId="2" borderId="12" xfId="0" applyFont="1" applyFill="1" applyBorder="1" applyAlignment="1">
      <alignment horizontal="center" vertical="center" wrapText="1"/>
    </xf>
    <xf numFmtId="0" fontId="60" fillId="2" borderId="13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left" vertical="center"/>
    </xf>
  </cellXfs>
  <cellStyles count="79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Normal 8" xfId="78" xr:uid="{1B4952AA-C846-4EBF-9062-C1ABCDCF5744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2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152400</xdr:rowOff>
    </xdr:from>
    <xdr:to>
      <xdr:col>13</xdr:col>
      <xdr:colOff>428146</xdr:colOff>
      <xdr:row>14</xdr:row>
      <xdr:rowOff>97475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AC14BE7-8DC4-4B73-90C6-559AB2B89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333375"/>
          <a:ext cx="10505596" cy="22977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rond Kalhagen" id="{911B99A9-E7DB-4464-8EAD-9F1EFF56FEF8}" userId="S::trond.kalhagen@ks.no::662852df-93e4-4f43-9227-e044dc320216" providerId="AD"/>
  <person displayName="Martin Fjordholm" id="{08ED0943-027A-41B2-902C-DFFFB5B14CCD}" userId="S::Martin.Fjordholm@ks.no::0e0b860f-8a3a-4ee6-8128-c624dc294c5c" providerId="AD"/>
  <person displayName="Herskedal, Håvard" id="{4F80CE61-57AA-4FF9-BCC7-C4203C296482}" userId="S::Havard.Herskedal@hustadvika.kommune.no::302869b9-6f24-4887-aa12-9b45aae8ccc3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28" headerRowBorderDxfId="27" tableBorderDxfId="26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Tabell6" displayName="Tabell6" ref="R3:S28" totalsRowShown="0" headerRowDxfId="25" headerRowBorderDxfId="24" tableBorderDxfId="23">
  <autoFilter ref="R3:S28" xr:uid="{E6F0859E-83A2-4B6B-85D8-5DF4876DAB0A}"/>
  <tableColumns count="2">
    <tableColumn id="1" xr3:uid="{EE094D7C-4244-4D03-B7D3-CF1966245CF4}" name="Gruppering*" dataDxfId="22"/>
    <tableColumn id="2" xr3:uid="{0CF0BAD8-F6E2-426D-89BF-B6AD22FBE03F}" name="Korrigert beløp som brukes i beregningen" dataDxfId="21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Tabell7" displayName="Tabell7" ref="V3:W27" totalsRowShown="0" headerRowDxfId="20" headerRowBorderDxfId="19" tableBorderDxfId="18" totalsRowBorderDxfId="17">
  <autoFilter ref="V3:W27" xr:uid="{4F23B1BB-CF25-4ED2-B5B3-EBDE6081235C}"/>
  <tableColumns count="2">
    <tableColumn id="1" xr3:uid="{2E91D950-ACAA-4694-AF14-16F15AFD5178}" name="Korreksjoner særskilte driftsforutsetninger" dataDxfId="16">
      <calculatedColumnFormula>IFERROR(SUMIF(K$4:K$20000,$U4,L$4:L$20000),0)</calculatedColumnFormula>
    </tableColumn>
    <tableColumn id="2" xr3:uid="{D4BD40F6-0DC9-4978-8088-DDADAA27E8D9}" name="Korreksjoner særskilte behov i barnegruppa" dataDxfId="15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" dT="2026-03-24T09:59:55.29" personId="{911B99A9-E7DB-4464-8EAD-9F1EFF56FEF8}" id="{5E28AE86-EE61-44B6-ADDD-2F9CCD1290A2}">
    <text>Her må det vel ikke nødvendigvis være samme sum som i kolonne H. Kan det f.eks. tenkes at det er deler av lønnskostnad som skal holdes utenfor?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  <threadedComment ref="G5" dT="2026-08-20T09:30:13.50" personId="{4F80CE61-57AA-4FF9-BCC7-C4203C296482}" id="{7CCAC85A-E1FD-48E9-BF1D-C79AA3F386EF}">
    <text>Tall fra innrapportering forms og ikke rådata.</text>
  </threadedComment>
  <threadedComment ref="G6" dT="2026-08-20T09:30:19.20" personId="{4F80CE61-57AA-4FF9-BCC7-C4203C296482}" id="{C420DCE3-5E20-43DC-8F96-3B236B66A897}">
    <text>Tall fra innrapportering forms og ikke rådata.</text>
  </threadedComment>
  <threadedComment ref="G7" dT="2026-08-20T09:30:28.30" personId="{4F80CE61-57AA-4FF9-BCC7-C4203C296482}" id="{547314C6-347A-4A6F-B80A-9CD88F4338D8}">
    <text>Tall fra innrapportering forms og ikke rådata.</text>
  </threadedComment>
  <threadedComment ref="G8" dT="2026-08-20T09:30:37.63" personId="{4F80CE61-57AA-4FF9-BCC7-C4203C296482}" id="{489E49CF-6F80-4C3A-8089-18BA317F4BCB}">
    <text>Tall fra innrapportering forms og ikke rådata.</text>
  </threadedComment>
  <threadedComment ref="G9" dT="2026-08-20T09:30:42.44" personId="{4F80CE61-57AA-4FF9-BCC7-C4203C296482}" id="{BD19838F-1211-4DF3-9CE6-C949041F34B3}">
    <text>Tall fra innrapportering forms og ikke rådata.</text>
  </threadedComment>
  <threadedComment ref="G10" dT="2026-08-20T09:30:45.96" personId="{4F80CE61-57AA-4FF9-BCC7-C4203C296482}" id="{93E4475E-B493-472E-81DC-EEC3F407BA8D}">
    <text>Tall fra innrapportering forms og ikke rådata.</text>
  </threadedComment>
  <threadedComment ref="G11" dT="2026-08-20T09:30:49.31" personId="{4F80CE61-57AA-4FF9-BCC7-C4203C296482}" id="{554D972E-F21E-43FA-BB9F-8341D1D2892F}">
    <text>Tall fra innrapportering forms og ikke rådata.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C11" sqref="C11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64" t="s">
        <v>0</v>
      </c>
      <c r="C1" s="265"/>
      <c r="D1" s="265"/>
      <c r="E1" s="265"/>
    </row>
    <row r="2" spans="2:8" ht="15.95" customHeight="1" x14ac:dyDescent="0.25">
      <c r="B2" s="270" t="s">
        <v>739</v>
      </c>
      <c r="C2" s="265"/>
      <c r="D2" s="265"/>
      <c r="E2" s="265"/>
    </row>
    <row r="3" spans="2:8" ht="9.9499999999999993" customHeight="1" x14ac:dyDescent="0.25"/>
    <row r="4" spans="2:8" ht="20.100000000000001" customHeight="1" x14ac:dyDescent="0.25">
      <c r="B4" s="267" t="s">
        <v>1</v>
      </c>
      <c r="C4" s="265"/>
      <c r="D4" s="265"/>
      <c r="E4" s="265"/>
    </row>
    <row r="5" spans="2:8" ht="18" customHeight="1" x14ac:dyDescent="0.25">
      <c r="B5" s="1" t="s">
        <v>2</v>
      </c>
      <c r="C5" s="117">
        <v>1579</v>
      </c>
      <c r="D5" s="55" t="str">
        <f>_xlfn.XLOOKUP($C$5,arbgiveravg[Kommunenr.],arbgiveravg[Kommunenavn])</f>
        <v>Hustadvika</v>
      </c>
      <c r="E5" s="3" t="s">
        <v>3</v>
      </c>
    </row>
    <row r="6" spans="2:8" ht="18" customHeight="1" x14ac:dyDescent="0.25">
      <c r="B6" s="1" t="s">
        <v>704</v>
      </c>
      <c r="C6" s="2" t="s">
        <v>43</v>
      </c>
      <c r="D6" s="89"/>
      <c r="E6" s="3" t="s">
        <v>707</v>
      </c>
    </row>
    <row r="7" spans="2:8" ht="18" customHeight="1" x14ac:dyDescent="0.25">
      <c r="B7" s="1" t="s">
        <v>785</v>
      </c>
      <c r="C7" s="117">
        <v>2027</v>
      </c>
      <c r="E7" s="3" t="s">
        <v>4</v>
      </c>
    </row>
    <row r="8" spans="2:8" ht="18" customHeight="1" x14ac:dyDescent="0.25">
      <c r="B8" s="1" t="s">
        <v>788</v>
      </c>
      <c r="C8" s="118">
        <f>C7-1</f>
        <v>2026</v>
      </c>
      <c r="E8" s="3" t="s">
        <v>761</v>
      </c>
      <c r="F8" s="214" t="s">
        <v>762</v>
      </c>
    </row>
    <row r="9" spans="2:8" ht="18" customHeight="1" x14ac:dyDescent="0.25">
      <c r="B9" s="1" t="s">
        <v>787</v>
      </c>
      <c r="C9" s="118">
        <f>C7-2</f>
        <v>2025</v>
      </c>
      <c r="E9" s="3" t="s">
        <v>784</v>
      </c>
      <c r="F9" s="214" t="s">
        <v>763</v>
      </c>
    </row>
    <row r="10" spans="2:8" ht="18" customHeight="1" x14ac:dyDescent="0.25">
      <c r="B10" s="1" t="s">
        <v>786</v>
      </c>
      <c r="C10" s="118">
        <f t="array" ref="C10">MAXA(BasilRadata[År]-1)</f>
        <v>2024</v>
      </c>
      <c r="E10" s="3" t="s">
        <v>783</v>
      </c>
      <c r="F10" s="214" t="s">
        <v>763</v>
      </c>
      <c r="G10" s="210"/>
      <c r="H10" s="211"/>
    </row>
    <row r="11" spans="2:8" ht="18" customHeight="1" x14ac:dyDescent="0.25">
      <c r="B11" s="238" t="s">
        <v>5</v>
      </c>
      <c r="C11" s="239">
        <f>_xlfn.XLOOKUP($C$5,arbgiveravg[Kommunenr.],arbgiveravg[Sats])</f>
        <v>0.14099999999999999</v>
      </c>
      <c r="D11" s="240"/>
      <c r="E11" s="241" t="s">
        <v>6</v>
      </c>
      <c r="F11" s="214" t="s">
        <v>776</v>
      </c>
    </row>
    <row r="12" spans="2:8" ht="18" customHeight="1" x14ac:dyDescent="0.25">
      <c r="B12" s="1" t="s">
        <v>7</v>
      </c>
      <c r="C12" s="93">
        <v>4.7E-2</v>
      </c>
      <c r="E12" s="3" t="s">
        <v>8</v>
      </c>
      <c r="F12" s="214"/>
    </row>
    <row r="13" spans="2:8" ht="18" customHeight="1" x14ac:dyDescent="0.25">
      <c r="B13" s="1" t="s">
        <v>9</v>
      </c>
      <c r="C13" s="4">
        <v>4.1000000000000002E-2</v>
      </c>
      <c r="E13" s="3" t="s">
        <v>755</v>
      </c>
      <c r="F13" s="214" t="s">
        <v>793</v>
      </c>
    </row>
    <row r="14" spans="2:8" ht="18" customHeight="1" x14ac:dyDescent="0.25">
      <c r="B14" s="1" t="s">
        <v>750</v>
      </c>
      <c r="C14" s="4">
        <v>3.4000000000000002E-2</v>
      </c>
      <c r="E14" s="3" t="s">
        <v>756</v>
      </c>
      <c r="F14" s="214" t="s">
        <v>780</v>
      </c>
    </row>
    <row r="15" spans="2:8" ht="33" customHeight="1" x14ac:dyDescent="0.25">
      <c r="B15" s="1" t="s">
        <v>10</v>
      </c>
      <c r="C15" s="2">
        <f>700*11</f>
        <v>7700</v>
      </c>
      <c r="E15" s="3" t="s">
        <v>778</v>
      </c>
      <c r="F15" s="208" t="s">
        <v>779</v>
      </c>
      <c r="G15" t="s">
        <v>716</v>
      </c>
    </row>
    <row r="17" spans="2:7" ht="18" customHeight="1" x14ac:dyDescent="0.25">
      <c r="B17" s="1" t="s">
        <v>11</v>
      </c>
      <c r="C17" s="212">
        <f>'3a. Økonomirapport 201'!$S$33</f>
        <v>3714.5210902251188</v>
      </c>
      <c r="E17" s="3" t="s">
        <v>12</v>
      </c>
      <c r="G17" t="s">
        <v>13</v>
      </c>
    </row>
    <row r="19" spans="2:7" ht="9.9499999999999993" customHeight="1" x14ac:dyDescent="0.25"/>
    <row r="20" spans="2:7" ht="21.95" customHeight="1" x14ac:dyDescent="0.25">
      <c r="B20" s="274" t="s">
        <v>14</v>
      </c>
      <c r="C20" s="265"/>
      <c r="D20" s="265"/>
      <c r="E20" s="265"/>
    </row>
    <row r="21" spans="2:7" ht="36" customHeight="1" x14ac:dyDescent="0.25">
      <c r="B21" s="269" t="s">
        <v>15</v>
      </c>
      <c r="C21" s="265"/>
      <c r="D21" s="265"/>
      <c r="E21" s="265"/>
    </row>
    <row r="22" spans="2:7" ht="27.95" customHeight="1" x14ac:dyDescent="0.25">
      <c r="B22" s="5" t="s">
        <v>16</v>
      </c>
      <c r="C22" s="5" t="s">
        <v>17</v>
      </c>
      <c r="D22" s="5" t="s">
        <v>18</v>
      </c>
      <c r="E22" s="5" t="s">
        <v>717</v>
      </c>
    </row>
    <row r="23" spans="2:7" ht="48" x14ac:dyDescent="0.25">
      <c r="B23" s="6" t="s">
        <v>19</v>
      </c>
      <c r="C23" s="213">
        <v>0.05</v>
      </c>
      <c r="D23" s="116" t="s">
        <v>764</v>
      </c>
      <c r="E23" s="116" t="s">
        <v>765</v>
      </c>
    </row>
    <row r="24" spans="2:7" ht="36" x14ac:dyDescent="0.25">
      <c r="B24" s="6" t="s">
        <v>20</v>
      </c>
      <c r="C24" s="213">
        <v>0.08</v>
      </c>
      <c r="D24" s="116" t="s">
        <v>766</v>
      </c>
      <c r="E24" s="116" t="s">
        <v>767</v>
      </c>
    </row>
    <row r="25" spans="2:7" ht="36" x14ac:dyDescent="0.25">
      <c r="B25" s="6" t="s">
        <v>21</v>
      </c>
      <c r="C25" s="213">
        <v>0.11</v>
      </c>
      <c r="D25" s="116" t="s">
        <v>768</v>
      </c>
      <c r="E25" s="116" t="s">
        <v>769</v>
      </c>
    </row>
    <row r="27" spans="2:7" ht="9.9499999999999993" customHeight="1" x14ac:dyDescent="0.25"/>
    <row r="28" spans="2:7" ht="21.95" customHeight="1" x14ac:dyDescent="0.25">
      <c r="B28" s="273" t="s">
        <v>22</v>
      </c>
      <c r="C28" s="265"/>
      <c r="D28" s="265"/>
      <c r="E28" s="265"/>
    </row>
    <row r="29" spans="2:7" ht="32.1" customHeight="1" x14ac:dyDescent="0.25">
      <c r="B29" s="266" t="s">
        <v>23</v>
      </c>
      <c r="C29" s="265"/>
      <c r="D29" s="265"/>
      <c r="E29" s="265"/>
    </row>
    <row r="30" spans="2:7" ht="21.95" customHeight="1" x14ac:dyDescent="0.25">
      <c r="B30" s="8" t="s">
        <v>24</v>
      </c>
      <c r="C30" s="2">
        <v>15500</v>
      </c>
      <c r="E30" s="7" t="s">
        <v>791</v>
      </c>
      <c r="F30" s="208" t="s">
        <v>792</v>
      </c>
    </row>
    <row r="33" spans="2:5" ht="21.95" customHeight="1" x14ac:dyDescent="0.25">
      <c r="B33" s="272" t="s">
        <v>25</v>
      </c>
      <c r="C33" s="265"/>
      <c r="D33" s="265"/>
      <c r="E33" s="265"/>
    </row>
    <row r="34" spans="2:5" ht="20.100000000000001" customHeight="1" x14ac:dyDescent="0.25">
      <c r="B34" s="271" t="s">
        <v>789</v>
      </c>
      <c r="C34" s="265"/>
      <c r="D34" s="265"/>
      <c r="E34" s="265"/>
    </row>
    <row r="35" spans="2:5" ht="20.100000000000001" customHeight="1" x14ac:dyDescent="0.25">
      <c r="B35" s="265"/>
      <c r="C35" s="265"/>
      <c r="D35" s="265"/>
      <c r="E35" s="265"/>
    </row>
    <row r="36" spans="2:5" ht="20.100000000000001" customHeight="1" x14ac:dyDescent="0.25">
      <c r="B36" s="265"/>
      <c r="C36" s="265"/>
      <c r="D36" s="265"/>
      <c r="E36" s="265"/>
    </row>
    <row r="37" spans="2:5" ht="20.100000000000001" customHeight="1" x14ac:dyDescent="0.25">
      <c r="B37" s="265"/>
      <c r="C37" s="265"/>
      <c r="D37" s="265"/>
      <c r="E37" s="265"/>
    </row>
    <row r="39" spans="2:5" ht="9.9499999999999993" customHeight="1" x14ac:dyDescent="0.25"/>
    <row r="40" spans="2:5" ht="21.95" customHeight="1" x14ac:dyDescent="0.25">
      <c r="B40" s="267" t="s">
        <v>26</v>
      </c>
      <c r="C40" s="265"/>
      <c r="D40" s="265"/>
      <c r="E40" s="265"/>
    </row>
    <row r="41" spans="2:5" ht="44.1" customHeight="1" x14ac:dyDescent="0.25">
      <c r="B41" s="268" t="s">
        <v>27</v>
      </c>
      <c r="C41" s="265"/>
      <c r="D41" s="265"/>
      <c r="E41" s="265"/>
    </row>
  </sheetData>
  <sheetProtection sheet="1" objects="1" scenarios="1"/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225"/>
  <sheetViews>
    <sheetView workbookViewId="0">
      <selection activeCell="H12" sqref="H12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71" t="s">
        <v>782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14.45" customHeight="1" x14ac:dyDescent="0.25">
      <c r="A2" s="94" t="s">
        <v>760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9" t="s">
        <v>726</v>
      </c>
      <c r="P2" s="95"/>
      <c r="Q2" s="95"/>
      <c r="R2" s="95"/>
      <c r="S2" s="95"/>
      <c r="T2" s="95"/>
      <c r="U2" s="95"/>
    </row>
    <row r="3" spans="1:21" ht="56.25" x14ac:dyDescent="0.25">
      <c r="A3" s="283" t="s">
        <v>52</v>
      </c>
      <c r="B3" s="265"/>
      <c r="C3" s="265"/>
      <c r="D3" s="196"/>
      <c r="E3" s="70" t="s">
        <v>57</v>
      </c>
      <c r="F3" s="198"/>
      <c r="G3" s="198"/>
      <c r="H3" s="198"/>
      <c r="I3" s="198"/>
      <c r="J3" s="203">
        <f>'0. Oppsett'!C7-1</f>
        <v>2026</v>
      </c>
      <c r="K3" s="72"/>
      <c r="L3" s="72"/>
      <c r="M3" s="287" t="s">
        <v>58</v>
      </c>
      <c r="N3" s="265"/>
      <c r="O3" s="21" t="s">
        <v>59</v>
      </c>
      <c r="P3" s="21" t="s">
        <v>710</v>
      </c>
      <c r="Q3" s="21" t="s">
        <v>711</v>
      </c>
      <c r="R3" s="21" t="s">
        <v>712</v>
      </c>
      <c r="S3" s="21" t="s">
        <v>60</v>
      </c>
      <c r="T3" s="9" t="s">
        <v>61</v>
      </c>
      <c r="U3" s="9" t="s">
        <v>62</v>
      </c>
    </row>
    <row r="4" spans="1:21" ht="45" x14ac:dyDescent="0.25">
      <c r="A4" s="9" t="s">
        <v>48</v>
      </c>
      <c r="B4" s="9" t="s">
        <v>46</v>
      </c>
      <c r="C4" s="9" t="s">
        <v>49</v>
      </c>
      <c r="D4" s="9" t="s">
        <v>774</v>
      </c>
      <c r="E4" s="10" t="s">
        <v>740</v>
      </c>
      <c r="F4" s="10" t="s">
        <v>743</v>
      </c>
      <c r="G4" s="10" t="s">
        <v>741</v>
      </c>
      <c r="H4" s="10" t="s">
        <v>742</v>
      </c>
      <c r="I4" s="113" t="s">
        <v>63</v>
      </c>
      <c r="J4" s="114" t="s">
        <v>64</v>
      </c>
      <c r="K4" s="114" t="s">
        <v>709</v>
      </c>
      <c r="L4" s="5" t="s">
        <v>65</v>
      </c>
      <c r="M4" s="20" t="s">
        <v>773</v>
      </c>
      <c r="N4" s="20" t="s">
        <v>66</v>
      </c>
      <c r="O4" s="21" t="s">
        <v>67</v>
      </c>
      <c r="P4" s="21" t="s">
        <v>67</v>
      </c>
      <c r="Q4" s="21" t="s">
        <v>67</v>
      </c>
      <c r="R4" s="21" t="s">
        <v>67</v>
      </c>
      <c r="S4" s="21" t="s">
        <v>68</v>
      </c>
      <c r="T4" s="9" t="s">
        <v>69</v>
      </c>
      <c r="U4" s="9" t="s">
        <v>70</v>
      </c>
    </row>
    <row r="5" spans="1:21" x14ac:dyDescent="0.25">
      <c r="A5" s="16">
        <v>1</v>
      </c>
      <c r="B5" s="103" t="str">
        <f>'X. Satser pensjonstilskudd'!B5</f>
        <v>Krohnstad montessoribarnehage Skaret AS</v>
      </c>
      <c r="C5" s="197">
        <f>'X. Satser pensjonstilskudd'!C5</f>
        <v>917230870</v>
      </c>
      <c r="D5" s="17" t="str">
        <f>IFERROR(_xlfn.XLOOKUP($C5,factPensjon[Virksomhetsnr.],factPensjon[Forpliktelser]),"")</f>
        <v/>
      </c>
      <c r="E5" s="102">
        <f>SUMIFS(BasilRadata[Heltidsplasser
0-2],BasilRadata[År],'0. Oppsett'!$C$7-1,BasilRadata[1B. Organisasjonsnummer:],$C5)</f>
        <v>0</v>
      </c>
      <c r="F5" s="23">
        <f>'4. Selvkost og satser'!$B$55</f>
        <v>316180.61632690748</v>
      </c>
      <c r="G5" s="102">
        <f>SUMIFS(BasilRadata[Heltidsplasser
3-6],BasilRadata[År],'0. Oppsett'!$C$7-1,BasilRadata[1B. Organisasjonsnummer:],$C5)</f>
        <v>0</v>
      </c>
      <c r="H5" s="111">
        <f>'4. Selvkost og satser'!$B$56</f>
        <v>170582.7774748485</v>
      </c>
      <c r="I5" s="111">
        <f>IFERROR(IF(B5="",0,E5*F5+G5*H5),0)</f>
        <v>0</v>
      </c>
      <c r="J5" s="115">
        <f>SUMIFS(BasilRadata[8E. Oppgi antall årsverk barnehagen har pensjonsforpliktelser for:],BasilRadata[År],'0. Oppsett'!$C$7-1,BasilRadata[1B. Organisasjonsnummer:],'X. Utbetalingsmodul'!$C5)</f>
        <v>0</v>
      </c>
      <c r="K5" s="111">
        <f>_xlfn.XLOOKUP(C5,'X. Satser pensjonstilskudd'!$C$5:$C$224,'X. Satser pensjonstilskudd'!$I$5:$I$224)</f>
        <v>73809.70667408286</v>
      </c>
      <c r="L5" s="112">
        <f>K5*J5</f>
        <v>0</v>
      </c>
      <c r="M5" s="191">
        <f>E5+G5</f>
        <v>0</v>
      </c>
      <c r="N5" s="192">
        <f>IFERROR(M5*'0. Oppsett'!$C$30,0)</f>
        <v>0</v>
      </c>
      <c r="O5" s="25">
        <v>0</v>
      </c>
      <c r="P5" s="25"/>
      <c r="Q5" s="25"/>
      <c r="R5" s="25"/>
      <c r="S5" s="25">
        <v>0</v>
      </c>
      <c r="T5" s="193">
        <v>0</v>
      </c>
      <c r="U5" s="194">
        <f t="shared" ref="U5:U10" si="0">IFERROR(IF(B5="",0,I5+L5+N5+O5+S5+T5),0)</f>
        <v>0</v>
      </c>
    </row>
    <row r="6" spans="1:21" x14ac:dyDescent="0.25">
      <c r="A6" s="19">
        <v>2</v>
      </c>
      <c r="B6" s="103" t="str">
        <f>'X. Satser pensjonstilskudd'!B6</f>
        <v>Mobarn Lyngen barnehage AS</v>
      </c>
      <c r="C6" s="17">
        <f>'X. Satser pensjonstilskudd'!C6</f>
        <v>917875103</v>
      </c>
      <c r="D6" s="17" t="str">
        <f>IFERROR(_xlfn.XLOOKUP($C6,factPensjon[Virksomhetsnr.],factPensjon[Forpliktelser]),"")</f>
        <v/>
      </c>
      <c r="E6" s="102">
        <f>SUMIFS(BasilRadata[Heltidsplasser
0-2],BasilRadata[År],'0. Oppsett'!$C$7-1,BasilRadata[1B. Organisasjonsnummer:],$C6)</f>
        <v>0</v>
      </c>
      <c r="F6" s="23">
        <f>'4. Selvkost og satser'!$B$55</f>
        <v>316180.61632690748</v>
      </c>
      <c r="G6" s="102">
        <f>SUMIFS(BasilRadata[Heltidsplasser
3-6],BasilRadata[År],'0. Oppsett'!$C$7-1,BasilRadata[1B. Organisasjonsnummer:],$C6)</f>
        <v>0</v>
      </c>
      <c r="H6" s="111">
        <f>'4. Selvkost og satser'!$B$56</f>
        <v>170582.7774748485</v>
      </c>
      <c r="I6" s="111">
        <f t="shared" ref="I6:I69" si="1">IFERROR(IF(B6="",0,E6*F6+G6*H6),0)</f>
        <v>0</v>
      </c>
      <c r="J6" s="115">
        <f>SUMIFS(BasilRadata[8E. Oppgi antall årsverk barnehagen har pensjonsforpliktelser for:],BasilRadata[År],'0. Oppsett'!$C$7-1,BasilRadata[1B. Organisasjonsnummer:],'X. Utbetalingsmodul'!$C6)</f>
        <v>0</v>
      </c>
      <c r="K6" s="111">
        <f>_xlfn.XLOOKUP(C6,'X. Satser pensjonstilskudd'!$C$5:$C$224,'X. Satser pensjonstilskudd'!$I$5:$I$224)</f>
        <v>47881.332451998787</v>
      </c>
      <c r="L6" s="112">
        <f t="shared" ref="L6:L69" si="2">K6*J6</f>
        <v>0</v>
      </c>
      <c r="M6" s="191">
        <f t="shared" ref="M6:M69" si="3">E6+G6</f>
        <v>0</v>
      </c>
      <c r="N6" s="192">
        <f>IFERROR(M6*'0. Oppsett'!$C$30,0)</f>
        <v>0</v>
      </c>
      <c r="O6" s="25">
        <v>0</v>
      </c>
      <c r="P6" s="25"/>
      <c r="Q6" s="25"/>
      <c r="R6" s="25"/>
      <c r="S6" s="25">
        <v>0</v>
      </c>
      <c r="T6" s="193">
        <v>0</v>
      </c>
      <c r="U6" s="194">
        <f t="shared" si="0"/>
        <v>0</v>
      </c>
    </row>
    <row r="7" spans="1:21" x14ac:dyDescent="0.25">
      <c r="A7" s="16">
        <v>3</v>
      </c>
      <c r="B7" s="103" t="str">
        <f>'X. Satser pensjonstilskudd'!B7</f>
        <v>Læringsverkstedet Haugtussa barnehage</v>
      </c>
      <c r="C7" s="17">
        <f>'X. Satser pensjonstilskudd'!C7</f>
        <v>973448765</v>
      </c>
      <c r="D7" s="17" t="str">
        <f>IFERROR(_xlfn.XLOOKUP($C7,factPensjon[Virksomhetsnr.],factPensjon[Forpliktelser]),"")</f>
        <v/>
      </c>
      <c r="E7" s="102">
        <f>SUMIFS(BasilRadata[Heltidsplasser
0-2],BasilRadata[År],'0. Oppsett'!$C$7-1,BasilRadata[1B. Organisasjonsnummer:],$C7)</f>
        <v>0</v>
      </c>
      <c r="F7" s="23">
        <f>'4. Selvkost og satser'!$B$55</f>
        <v>316180.61632690748</v>
      </c>
      <c r="G7" s="102">
        <f>SUMIFS(BasilRadata[Heltidsplasser
3-6],BasilRadata[År],'0. Oppsett'!$C$7-1,BasilRadata[1B. Organisasjonsnummer:],$C7)</f>
        <v>0</v>
      </c>
      <c r="H7" s="111">
        <f>'4. Selvkost og satser'!$B$56</f>
        <v>170582.7774748485</v>
      </c>
      <c r="I7" s="111">
        <f t="shared" si="1"/>
        <v>0</v>
      </c>
      <c r="J7" s="115">
        <f>SUMIFS(BasilRadata[8E. Oppgi antall årsverk barnehagen har pensjonsforpliktelser for:],BasilRadata[År],'0. Oppsett'!$C$7-1,BasilRadata[1B. Organisasjonsnummer:],'X. Utbetalingsmodul'!$C7)</f>
        <v>0</v>
      </c>
      <c r="K7" s="111">
        <f>_xlfn.XLOOKUP(C7,'X. Satser pensjonstilskudd'!$C$5:$C$224,'X. Satser pensjonstilskudd'!$I$5:$I$224)</f>
        <v>66173.762794309863</v>
      </c>
      <c r="L7" s="112">
        <f t="shared" si="2"/>
        <v>0</v>
      </c>
      <c r="M7" s="192">
        <f t="shared" si="3"/>
        <v>0</v>
      </c>
      <c r="N7" s="192">
        <f>IFERROR(M7*'0. Oppsett'!$C$30,0)</f>
        <v>0</v>
      </c>
      <c r="O7" s="25">
        <v>0</v>
      </c>
      <c r="P7" s="25"/>
      <c r="Q7" s="25"/>
      <c r="R7" s="25"/>
      <c r="S7" s="25">
        <v>0</v>
      </c>
      <c r="T7" s="194">
        <v>0</v>
      </c>
      <c r="U7" s="194">
        <f t="shared" si="0"/>
        <v>0</v>
      </c>
    </row>
    <row r="8" spans="1:21" x14ac:dyDescent="0.25">
      <c r="A8" s="19">
        <v>4</v>
      </c>
      <c r="B8" s="103" t="str">
        <f>'X. Satser pensjonstilskudd'!B8</f>
        <v>Mobarn Sylte og Malme barnehage AS</v>
      </c>
      <c r="C8" s="17">
        <f>'X. Satser pensjonstilskudd'!C8</f>
        <v>973512013</v>
      </c>
      <c r="D8" s="17" t="str">
        <f>IFERROR(_xlfn.XLOOKUP($C8,factPensjon[Virksomhetsnr.],factPensjon[Forpliktelser]),"")</f>
        <v/>
      </c>
      <c r="E8" s="102">
        <f>SUMIFS(BasilRadata[Heltidsplasser
0-2],BasilRadata[År],'0. Oppsett'!$C$7-1,BasilRadata[1B. Organisasjonsnummer:],$C8)</f>
        <v>0</v>
      </c>
      <c r="F8" s="23">
        <f>'4. Selvkost og satser'!$B$55</f>
        <v>316180.61632690748</v>
      </c>
      <c r="G8" s="102">
        <f>SUMIFS(BasilRadata[Heltidsplasser
3-6],BasilRadata[År],'0. Oppsett'!$C$7-1,BasilRadata[1B. Organisasjonsnummer:],$C8)</f>
        <v>0</v>
      </c>
      <c r="H8" s="111">
        <f>'4. Selvkost og satser'!$B$56</f>
        <v>170582.7774748485</v>
      </c>
      <c r="I8" s="111">
        <f t="shared" si="1"/>
        <v>0</v>
      </c>
      <c r="J8" s="115">
        <f>SUMIFS(BasilRadata[8E. Oppgi antall årsverk barnehagen har pensjonsforpliktelser for:],BasilRadata[År],'0. Oppsett'!$C$7-1,BasilRadata[1B. Organisasjonsnummer:],'X. Utbetalingsmodul'!$C8)</f>
        <v>0</v>
      </c>
      <c r="K8" s="111">
        <f>_xlfn.XLOOKUP(C8,'X. Satser pensjonstilskudd'!$C$5:$C$224,'X. Satser pensjonstilskudd'!$I$5:$I$224)</f>
        <v>71803.925320064576</v>
      </c>
      <c r="L8" s="112">
        <f t="shared" si="2"/>
        <v>0</v>
      </c>
      <c r="M8" s="192">
        <f t="shared" si="3"/>
        <v>0</v>
      </c>
      <c r="N8" s="192">
        <f>IFERROR(M8*'0. Oppsett'!$C$30,0)</f>
        <v>0</v>
      </c>
      <c r="O8" s="25">
        <v>0</v>
      </c>
      <c r="P8" s="25"/>
      <c r="Q8" s="25"/>
      <c r="R8" s="25"/>
      <c r="S8" s="25">
        <v>0</v>
      </c>
      <c r="T8" s="194">
        <v>0</v>
      </c>
      <c r="U8" s="194">
        <f t="shared" si="0"/>
        <v>0</v>
      </c>
    </row>
    <row r="9" spans="1:21" x14ac:dyDescent="0.25">
      <c r="A9" s="16">
        <v>5</v>
      </c>
      <c r="B9" s="103" t="str">
        <f>'X. Satser pensjonstilskudd'!B9</f>
        <v>Preg barnehager Elnesvågen AS</v>
      </c>
      <c r="C9" s="17">
        <f>'X. Satser pensjonstilskudd'!C9</f>
        <v>974147580</v>
      </c>
      <c r="D9" s="17" t="str">
        <f>IFERROR(_xlfn.XLOOKUP($C9,factPensjon[Virksomhetsnr.],factPensjon[Forpliktelser]),"")</f>
        <v/>
      </c>
      <c r="E9" s="102">
        <f>SUMIFS(BasilRadata[Heltidsplasser
0-2],BasilRadata[År],'0. Oppsett'!$C$7-1,BasilRadata[1B. Organisasjonsnummer:],$C9)</f>
        <v>0</v>
      </c>
      <c r="F9" s="23">
        <f>'4. Selvkost og satser'!$B$55</f>
        <v>316180.61632690748</v>
      </c>
      <c r="G9" s="102">
        <f>SUMIFS(BasilRadata[Heltidsplasser
3-6],BasilRadata[År],'0. Oppsett'!$C$7-1,BasilRadata[1B. Organisasjonsnummer:],$C9)</f>
        <v>0</v>
      </c>
      <c r="H9" s="111">
        <f>'4. Selvkost og satser'!$B$56</f>
        <v>170582.7774748485</v>
      </c>
      <c r="I9" s="111">
        <f t="shared" si="1"/>
        <v>0</v>
      </c>
      <c r="J9" s="115">
        <f>SUMIFS(BasilRadata[8E. Oppgi antall årsverk barnehagen har pensjonsforpliktelser for:],BasilRadata[År],'0. Oppsett'!$C$7-1,BasilRadata[1B. Organisasjonsnummer:],'X. Utbetalingsmodul'!$C9)</f>
        <v>0</v>
      </c>
      <c r="K9" s="111">
        <f>_xlfn.XLOOKUP(C9,'X. Satser pensjonstilskudd'!$C$5:$C$224,'X. Satser pensjonstilskudd'!$I$5:$I$224)</f>
        <v>59657.376471076241</v>
      </c>
      <c r="L9" s="112">
        <f t="shared" si="2"/>
        <v>0</v>
      </c>
      <c r="M9" s="192">
        <f t="shared" si="3"/>
        <v>0</v>
      </c>
      <c r="N9" s="192">
        <f>IFERROR(M9*'0. Oppsett'!$C$30,0)</f>
        <v>0</v>
      </c>
      <c r="O9" s="25">
        <v>0</v>
      </c>
      <c r="P9" s="25"/>
      <c r="Q9" s="25"/>
      <c r="R9" s="25"/>
      <c r="S9" s="25">
        <v>0</v>
      </c>
      <c r="T9" s="194">
        <v>0</v>
      </c>
      <c r="U9" s="194">
        <f t="shared" si="0"/>
        <v>0</v>
      </c>
    </row>
    <row r="10" spans="1:21" x14ac:dyDescent="0.25">
      <c r="A10" s="19">
        <v>6</v>
      </c>
      <c r="B10" s="103" t="str">
        <f>'X. Satser pensjonstilskudd'!B10</f>
        <v>Mobarn Hauglia barnehage AS</v>
      </c>
      <c r="C10" s="17">
        <f>'X. Satser pensjonstilskudd'!C10</f>
        <v>974194937</v>
      </c>
      <c r="D10" s="17" t="str">
        <f>IFERROR(_xlfn.XLOOKUP($C10,factPensjon[Virksomhetsnr.],factPensjon[Forpliktelser]),"")</f>
        <v/>
      </c>
      <c r="E10" s="102">
        <f>SUMIFS(BasilRadata[Heltidsplasser
0-2],BasilRadata[År],'0. Oppsett'!$C$7-1,BasilRadata[1B. Organisasjonsnummer:],$C10)</f>
        <v>0</v>
      </c>
      <c r="F10" s="23">
        <f>'4. Selvkost og satser'!$B$55</f>
        <v>316180.61632690748</v>
      </c>
      <c r="G10" s="102">
        <f>SUMIFS(BasilRadata[Heltidsplasser
3-6],BasilRadata[År],'0. Oppsett'!$C$7-1,BasilRadata[1B. Organisasjonsnummer:],$C10)</f>
        <v>0</v>
      </c>
      <c r="H10" s="111">
        <f>'4. Selvkost og satser'!$B$56</f>
        <v>170582.7774748485</v>
      </c>
      <c r="I10" s="111">
        <f t="shared" si="1"/>
        <v>0</v>
      </c>
      <c r="J10" s="115">
        <f>SUMIFS(BasilRadata[8E. Oppgi antall årsverk barnehagen har pensjonsforpliktelser for:],BasilRadata[År],'0. Oppsett'!$C$7-1,BasilRadata[1B. Organisasjonsnummer:],'X. Utbetalingsmodul'!$C10)</f>
        <v>0</v>
      </c>
      <c r="K10" s="111">
        <f>_xlfn.XLOOKUP(C10,'X. Satser pensjonstilskudd'!$C$5:$C$224,'X. Satser pensjonstilskudd'!$I$5:$I$224)</f>
        <v>78292.925793214425</v>
      </c>
      <c r="L10" s="112">
        <f t="shared" si="2"/>
        <v>0</v>
      </c>
      <c r="M10" s="192">
        <f t="shared" si="3"/>
        <v>0</v>
      </c>
      <c r="N10" s="192">
        <f>IFERROR(M10*'0. Oppsett'!$C$30,0)</f>
        <v>0</v>
      </c>
      <c r="O10" s="25">
        <v>0</v>
      </c>
      <c r="P10" s="25"/>
      <c r="Q10" s="25"/>
      <c r="R10" s="25"/>
      <c r="S10" s="25">
        <v>0</v>
      </c>
      <c r="T10" s="194">
        <v>0</v>
      </c>
      <c r="U10" s="194">
        <f t="shared" si="0"/>
        <v>0</v>
      </c>
    </row>
    <row r="11" spans="1:21" x14ac:dyDescent="0.25">
      <c r="A11" s="16">
        <v>7</v>
      </c>
      <c r="B11" s="103" t="str">
        <f>'X. Satser pensjonstilskudd'!B11</f>
        <v>Mobarn Dalelia barnehage AS</v>
      </c>
      <c r="C11" s="17">
        <f>'X. Satser pensjonstilskudd'!C11</f>
        <v>991452451</v>
      </c>
      <c r="D11" s="17" t="str">
        <f>IFERROR(_xlfn.XLOOKUP($C11,factPensjon[Virksomhetsnr.],factPensjon[Forpliktelser]),"")</f>
        <v/>
      </c>
      <c r="E11" s="102">
        <f>SUMIFS(BasilRadata[Heltidsplasser
0-2],BasilRadata[År],'0. Oppsett'!$C$7-1,BasilRadata[1B. Organisasjonsnummer:],$C11)</f>
        <v>0</v>
      </c>
      <c r="F11" s="23">
        <f>'4. Selvkost og satser'!$B$55</f>
        <v>316180.61632690748</v>
      </c>
      <c r="G11" s="102">
        <f>SUMIFS(BasilRadata[Heltidsplasser
3-6],BasilRadata[År],'0. Oppsett'!$C$7-1,BasilRadata[1B. Organisasjonsnummer:],$C11)</f>
        <v>0</v>
      </c>
      <c r="H11" s="111">
        <f>'4. Selvkost og satser'!$B$56</f>
        <v>170582.7774748485</v>
      </c>
      <c r="I11" s="111">
        <f t="shared" si="1"/>
        <v>0</v>
      </c>
      <c r="J11" s="115">
        <f>SUMIFS(BasilRadata[8E. Oppgi antall årsverk barnehagen har pensjonsforpliktelser for:],BasilRadata[År],'0. Oppsett'!$C$7-1,BasilRadata[1B. Organisasjonsnummer:],'X. Utbetalingsmodul'!$C11)</f>
        <v>0</v>
      </c>
      <c r="K11" s="111">
        <f>_xlfn.XLOOKUP(C11,'X. Satser pensjonstilskudd'!$C$5:$C$224,'X. Satser pensjonstilskudd'!$I$5:$I$224)</f>
        <v>79132.772076727095</v>
      </c>
      <c r="L11" s="112">
        <f t="shared" si="2"/>
        <v>0</v>
      </c>
      <c r="M11" s="192">
        <f t="shared" si="3"/>
        <v>0</v>
      </c>
      <c r="N11" s="192">
        <f>IFERROR(M11*'0. Oppsett'!$C$30,0)</f>
        <v>0</v>
      </c>
      <c r="O11" s="25">
        <v>0</v>
      </c>
      <c r="P11" s="25"/>
      <c r="Q11" s="25"/>
      <c r="R11" s="25"/>
      <c r="S11" s="25">
        <v>0</v>
      </c>
      <c r="T11" s="194">
        <v>0</v>
      </c>
      <c r="U11" s="194">
        <f t="shared" ref="U11:U74" si="4">IFERROR(IF(B11="",0,I11+K11+N11+O11+S11+T11),0)</f>
        <v>79132.772076727095</v>
      </c>
    </row>
    <row r="12" spans="1:21" x14ac:dyDescent="0.25">
      <c r="A12" s="19">
        <v>8</v>
      </c>
      <c r="B12" s="103">
        <f>'X. Satser pensjonstilskudd'!B12</f>
        <v>0</v>
      </c>
      <c r="C12" s="17">
        <f>'X. Satser pensjonstilskudd'!C12</f>
        <v>0</v>
      </c>
      <c r="D12" s="17" t="str">
        <f>IFERROR(_xlfn.XLOOKUP($C12,factPensjon[Virksomhetsnr.],factPensjon[Forpliktelser]),"")</f>
        <v/>
      </c>
      <c r="E12" s="102">
        <f>SUMIFS(BasilRadata[Heltidsplasser
0-2],BasilRadata[År],'0. Oppsett'!$C$7-1,BasilRadata[1B. Organisasjonsnummer:],$C12)</f>
        <v>0</v>
      </c>
      <c r="F12" s="23">
        <f>'4. Selvkost og satser'!$B$55</f>
        <v>316180.61632690748</v>
      </c>
      <c r="G12" s="102">
        <f>SUMIFS(BasilRadata[Heltidsplasser
3-6],BasilRadata[År],'0. Oppsett'!$C$7-1,BasilRadata[1B. Organisasjonsnummer:],$C12)</f>
        <v>0</v>
      </c>
      <c r="H12" s="23">
        <f>'4. Selvkost og satser'!$B$56</f>
        <v>170582.7774748485</v>
      </c>
      <c r="I12" s="111">
        <f t="shared" si="1"/>
        <v>0</v>
      </c>
      <c r="J12" s="115">
        <f>SUMIFS(BasilRadata[8E. Oppgi antall årsverk barnehagen har pensjonsforpliktelser for:],BasilRadata[År],'0. Oppsett'!$C$7-1,BasilRadata[1B. Organisasjonsnummer:],'X. Utbetalingsmodul'!$C12)</f>
        <v>0</v>
      </c>
      <c r="K12" s="111" t="str">
        <f>_xlfn.XLOOKUP(C12,'X. Satser pensjonstilskudd'!$C$5:$C$224,'X. Satser pensjonstilskudd'!$I$5:$I$224)</f>
        <v/>
      </c>
      <c r="L12" s="112" t="e">
        <f t="shared" si="2"/>
        <v>#VALUE!</v>
      </c>
      <c r="M12" s="192">
        <f t="shared" si="3"/>
        <v>0</v>
      </c>
      <c r="N12" s="192">
        <f>IFERROR(M12*'0. Oppsett'!$C$30,0)</f>
        <v>0</v>
      </c>
      <c r="O12" s="25">
        <v>0</v>
      </c>
      <c r="P12" s="25"/>
      <c r="Q12" s="25"/>
      <c r="R12" s="25"/>
      <c r="S12" s="25">
        <v>0</v>
      </c>
      <c r="T12" s="194">
        <v>0</v>
      </c>
      <c r="U12" s="194">
        <f t="shared" si="4"/>
        <v>0</v>
      </c>
    </row>
    <row r="13" spans="1:21" x14ac:dyDescent="0.25">
      <c r="A13" s="16">
        <v>9</v>
      </c>
      <c r="B13" s="103">
        <f>'X. Satser pensjonstilskudd'!B13</f>
        <v>0</v>
      </c>
      <c r="C13" s="17">
        <f>'X. Satser pensjonstilskudd'!C13</f>
        <v>0</v>
      </c>
      <c r="D13" s="17" t="str">
        <f>IFERROR(_xlfn.XLOOKUP($C13,factPensjon[Virksomhetsnr.],factPensjon[Forpliktelser]),"")</f>
        <v/>
      </c>
      <c r="E13" s="102">
        <f>SUMIFS(BasilRadata[Heltidsplasser
0-2],BasilRadata[År],'0. Oppsett'!$C$7-1,BasilRadata[1B. Organisasjonsnummer:],$C13)</f>
        <v>0</v>
      </c>
      <c r="F13" s="23">
        <f>'4. Selvkost og satser'!$B$55</f>
        <v>316180.61632690748</v>
      </c>
      <c r="G13" s="102">
        <f>SUMIFS(BasilRadata[Heltidsplasser
3-6],BasilRadata[År],'0. Oppsett'!$C$7-1,BasilRadata[1B. Organisasjonsnummer:],$C13)</f>
        <v>0</v>
      </c>
      <c r="H13" s="23">
        <f>'4. Selvkost og satser'!$B$56</f>
        <v>170582.7774748485</v>
      </c>
      <c r="I13" s="111">
        <f t="shared" si="1"/>
        <v>0</v>
      </c>
      <c r="J13" s="115">
        <f>SUMIFS(BasilRadata[8E. Oppgi antall årsverk barnehagen har pensjonsforpliktelser for:],BasilRadata[År],'0. Oppsett'!$C$7-1,BasilRadata[1B. Organisasjonsnummer:],'X. Utbetalingsmodul'!$C13)</f>
        <v>0</v>
      </c>
      <c r="K13" s="111" t="str">
        <f>_xlfn.XLOOKUP(C13,'X. Satser pensjonstilskudd'!$C$5:$C$224,'X. Satser pensjonstilskudd'!$I$5:$I$224)</f>
        <v/>
      </c>
      <c r="L13" s="112" t="e">
        <f t="shared" si="2"/>
        <v>#VALUE!</v>
      </c>
      <c r="M13" s="192">
        <f t="shared" si="3"/>
        <v>0</v>
      </c>
      <c r="N13" s="192">
        <f>IFERROR(M13*'0. Oppsett'!$C$30,0)</f>
        <v>0</v>
      </c>
      <c r="O13" s="25">
        <v>0</v>
      </c>
      <c r="P13" s="25"/>
      <c r="Q13" s="25"/>
      <c r="R13" s="25"/>
      <c r="S13" s="25">
        <v>0</v>
      </c>
      <c r="T13" s="194">
        <v>0</v>
      </c>
      <c r="U13" s="194">
        <f t="shared" si="4"/>
        <v>0</v>
      </c>
    </row>
    <row r="14" spans="1:21" x14ac:dyDescent="0.25">
      <c r="A14" s="19">
        <v>10</v>
      </c>
      <c r="B14" s="103">
        <f>'X. Satser pensjonstilskudd'!B14</f>
        <v>0</v>
      </c>
      <c r="C14" s="17">
        <f>'X. Satser pensjonstilskudd'!C14</f>
        <v>0</v>
      </c>
      <c r="D14" s="17" t="str">
        <f>IFERROR(_xlfn.XLOOKUP($C14,factPensjon[Virksomhetsnr.],factPensjon[Forpliktelser]),"")</f>
        <v/>
      </c>
      <c r="E14" s="102">
        <f>SUMIFS(BasilRadata[Heltidsplasser
0-2],BasilRadata[År],'0. Oppsett'!$C$7-1,BasilRadata[1B. Organisasjonsnummer:],$C14)</f>
        <v>0</v>
      </c>
      <c r="F14" s="23">
        <f>'4. Selvkost og satser'!$B$55</f>
        <v>316180.61632690748</v>
      </c>
      <c r="G14" s="102">
        <f>SUMIFS(BasilRadata[Heltidsplasser
3-6],BasilRadata[År],'0. Oppsett'!$C$7-1,BasilRadata[1B. Organisasjonsnummer:],$C14)</f>
        <v>0</v>
      </c>
      <c r="H14" s="23">
        <f>'4. Selvkost og satser'!$B$56</f>
        <v>170582.7774748485</v>
      </c>
      <c r="I14" s="111">
        <f t="shared" si="1"/>
        <v>0</v>
      </c>
      <c r="J14" s="115">
        <f>SUMIFS(BasilRadata[8E. Oppgi antall årsverk barnehagen har pensjonsforpliktelser for:],BasilRadata[År],'0. Oppsett'!$C$7-1,BasilRadata[1B. Organisasjonsnummer:],'X. Utbetalingsmodul'!$C14)</f>
        <v>0</v>
      </c>
      <c r="K14" s="111" t="str">
        <f>_xlfn.XLOOKUP(C14,'X. Satser pensjonstilskudd'!$C$5:$C$224,'X. Satser pensjonstilskudd'!$I$5:$I$224)</f>
        <v/>
      </c>
      <c r="L14" s="112" t="e">
        <f t="shared" si="2"/>
        <v>#VALUE!</v>
      </c>
      <c r="M14" s="192">
        <f t="shared" si="3"/>
        <v>0</v>
      </c>
      <c r="N14" s="192">
        <f>IFERROR(M14*'0. Oppsett'!$C$30,0)</f>
        <v>0</v>
      </c>
      <c r="O14" s="25">
        <v>0</v>
      </c>
      <c r="P14" s="25"/>
      <c r="Q14" s="25"/>
      <c r="R14" s="25"/>
      <c r="S14" s="25">
        <v>0</v>
      </c>
      <c r="T14" s="194">
        <v>0</v>
      </c>
      <c r="U14" s="194">
        <f t="shared" si="4"/>
        <v>0</v>
      </c>
    </row>
    <row r="15" spans="1:21" x14ac:dyDescent="0.25">
      <c r="A15" s="16">
        <v>11</v>
      </c>
      <c r="B15" s="103">
        <f>'X. Satser pensjonstilskudd'!B15</f>
        <v>0</v>
      </c>
      <c r="C15" s="17">
        <f>'X. Satser pensjonstilskudd'!C15</f>
        <v>0</v>
      </c>
      <c r="D15" s="17" t="str">
        <f>IFERROR(_xlfn.XLOOKUP($C15,factPensjon[Virksomhetsnr.],factPensjon[Forpliktelser]),"")</f>
        <v/>
      </c>
      <c r="E15" s="102">
        <f>SUMIFS(BasilRadata[Heltidsplasser
0-2],BasilRadata[År],'0. Oppsett'!$C$7-1,BasilRadata[1B. Organisasjonsnummer:],$C15)</f>
        <v>0</v>
      </c>
      <c r="F15" s="23">
        <f>'4. Selvkost og satser'!$B$55</f>
        <v>316180.61632690748</v>
      </c>
      <c r="G15" s="102">
        <f>SUMIFS(BasilRadata[Heltidsplasser
3-6],BasilRadata[År],'0. Oppsett'!$C$7-1,BasilRadata[1B. Organisasjonsnummer:],$C15)</f>
        <v>0</v>
      </c>
      <c r="H15" s="23">
        <f>'4. Selvkost og satser'!$B$56</f>
        <v>170582.7774748485</v>
      </c>
      <c r="I15" s="111">
        <f t="shared" si="1"/>
        <v>0</v>
      </c>
      <c r="J15" s="115">
        <f>SUMIFS(BasilRadata[8E. Oppgi antall årsverk barnehagen har pensjonsforpliktelser for:],BasilRadata[År],'0. Oppsett'!$C$7-1,BasilRadata[1B. Organisasjonsnummer:],'X. Utbetalingsmodul'!$C15)</f>
        <v>0</v>
      </c>
      <c r="K15" s="111" t="str">
        <f>_xlfn.XLOOKUP(C15,'X. Satser pensjonstilskudd'!$C$5:$C$224,'X. Satser pensjonstilskudd'!$I$5:$I$224)</f>
        <v/>
      </c>
      <c r="L15" s="112" t="e">
        <f t="shared" si="2"/>
        <v>#VALUE!</v>
      </c>
      <c r="M15" s="192">
        <f t="shared" si="3"/>
        <v>0</v>
      </c>
      <c r="N15" s="192">
        <f>IFERROR(M15*'0. Oppsett'!$C$30,0)</f>
        <v>0</v>
      </c>
      <c r="O15" s="25">
        <v>0</v>
      </c>
      <c r="P15" s="25"/>
      <c r="Q15" s="25"/>
      <c r="R15" s="25"/>
      <c r="S15" s="25">
        <v>0</v>
      </c>
      <c r="T15" s="194">
        <v>0</v>
      </c>
      <c r="U15" s="194">
        <f t="shared" si="4"/>
        <v>0</v>
      </c>
    </row>
    <row r="16" spans="1:21" x14ac:dyDescent="0.25">
      <c r="A16" s="19">
        <v>12</v>
      </c>
      <c r="B16" s="103">
        <f>'X. Satser pensjonstilskudd'!B16</f>
        <v>0</v>
      </c>
      <c r="C16" s="17">
        <f>'X. Satser pensjonstilskudd'!C16</f>
        <v>0</v>
      </c>
      <c r="D16" s="17" t="str">
        <f>IFERROR(_xlfn.XLOOKUP($C16,factPensjon[Virksomhetsnr.],factPensjon[Forpliktelser]),"")</f>
        <v/>
      </c>
      <c r="E16" s="102">
        <f>SUMIFS(BasilRadata[Heltidsplasser
0-2],BasilRadata[År],'0. Oppsett'!$C$7-1,BasilRadata[1B. Organisasjonsnummer:],$C16)</f>
        <v>0</v>
      </c>
      <c r="F16" s="23">
        <f>'4. Selvkost og satser'!$B$55</f>
        <v>316180.61632690748</v>
      </c>
      <c r="G16" s="102">
        <f>SUMIFS(BasilRadata[Heltidsplasser
3-6],BasilRadata[År],'0. Oppsett'!$C$7-1,BasilRadata[1B. Organisasjonsnummer:],$C16)</f>
        <v>0</v>
      </c>
      <c r="H16" s="23">
        <f>'4. Selvkost og satser'!$B$56</f>
        <v>170582.7774748485</v>
      </c>
      <c r="I16" s="111">
        <f t="shared" si="1"/>
        <v>0</v>
      </c>
      <c r="J16" s="115">
        <f>SUMIFS(BasilRadata[8E. Oppgi antall årsverk barnehagen har pensjonsforpliktelser for:],BasilRadata[År],'0. Oppsett'!$C$7-1,BasilRadata[1B. Organisasjonsnummer:],'X. Utbetalingsmodul'!$C16)</f>
        <v>0</v>
      </c>
      <c r="K16" s="111" t="str">
        <f>_xlfn.XLOOKUP(C16,'X. Satser pensjonstilskudd'!$C$5:$C$224,'X. Satser pensjonstilskudd'!$I$5:$I$224)</f>
        <v/>
      </c>
      <c r="L16" s="112" t="e">
        <f t="shared" si="2"/>
        <v>#VALUE!</v>
      </c>
      <c r="M16" s="192">
        <f t="shared" si="3"/>
        <v>0</v>
      </c>
      <c r="N16" s="192">
        <f>IFERROR(M16*'0. Oppsett'!$C$30,0)</f>
        <v>0</v>
      </c>
      <c r="O16" s="25">
        <v>0</v>
      </c>
      <c r="P16" s="25"/>
      <c r="Q16" s="25"/>
      <c r="R16" s="25"/>
      <c r="S16" s="25">
        <v>0</v>
      </c>
      <c r="T16" s="194">
        <v>0</v>
      </c>
      <c r="U16" s="194">
        <f t="shared" si="4"/>
        <v>0</v>
      </c>
    </row>
    <row r="17" spans="1:21" x14ac:dyDescent="0.25">
      <c r="A17" s="16">
        <v>13</v>
      </c>
      <c r="B17" s="103">
        <f>'X. Satser pensjonstilskudd'!B17</f>
        <v>0</v>
      </c>
      <c r="C17" s="17">
        <f>'X. Satser pensjonstilskudd'!C17</f>
        <v>0</v>
      </c>
      <c r="D17" s="17" t="str">
        <f>IFERROR(_xlfn.XLOOKUP($C17,factPensjon[Virksomhetsnr.],factPensjon[Forpliktelser]),"")</f>
        <v/>
      </c>
      <c r="E17" s="102">
        <f>SUMIFS(BasilRadata[Heltidsplasser
0-2],BasilRadata[År],'0. Oppsett'!$C$7-1,BasilRadata[1B. Organisasjonsnummer:],$C17)</f>
        <v>0</v>
      </c>
      <c r="F17" s="23">
        <f>'4. Selvkost og satser'!$B$55</f>
        <v>316180.61632690748</v>
      </c>
      <c r="G17" s="102">
        <f>SUMIFS(BasilRadata[Heltidsplasser
3-6],BasilRadata[År],'0. Oppsett'!$C$7-1,BasilRadata[1B. Organisasjonsnummer:],$C17)</f>
        <v>0</v>
      </c>
      <c r="H17" s="23">
        <f>'4. Selvkost og satser'!$B$56</f>
        <v>170582.7774748485</v>
      </c>
      <c r="I17" s="111">
        <f t="shared" si="1"/>
        <v>0</v>
      </c>
      <c r="J17" s="115">
        <f>SUMIFS(BasilRadata[8E. Oppgi antall årsverk barnehagen har pensjonsforpliktelser for:],BasilRadata[År],'0. Oppsett'!$C$7-1,BasilRadata[1B. Organisasjonsnummer:],'X. Utbetalingsmodul'!$C17)</f>
        <v>0</v>
      </c>
      <c r="K17" s="111" t="str">
        <f>_xlfn.XLOOKUP(C17,'X. Satser pensjonstilskudd'!$C$5:$C$224,'X. Satser pensjonstilskudd'!$I$5:$I$224)</f>
        <v/>
      </c>
      <c r="L17" s="112" t="e">
        <f t="shared" si="2"/>
        <v>#VALUE!</v>
      </c>
      <c r="M17" s="192">
        <f t="shared" si="3"/>
        <v>0</v>
      </c>
      <c r="N17" s="192">
        <f>IFERROR(M17*'0. Oppsett'!$C$30,0)</f>
        <v>0</v>
      </c>
      <c r="O17" s="25">
        <v>0</v>
      </c>
      <c r="P17" s="25"/>
      <c r="Q17" s="25"/>
      <c r="R17" s="25"/>
      <c r="S17" s="25">
        <v>0</v>
      </c>
      <c r="T17" s="194">
        <v>0</v>
      </c>
      <c r="U17" s="194">
        <f t="shared" si="4"/>
        <v>0</v>
      </c>
    </row>
    <row r="18" spans="1:21" x14ac:dyDescent="0.25">
      <c r="A18" s="19">
        <v>14</v>
      </c>
      <c r="B18" s="103">
        <f>'X. Satser pensjonstilskudd'!B18</f>
        <v>0</v>
      </c>
      <c r="C18" s="17">
        <f>'X. Satser pensjonstilskudd'!C18</f>
        <v>0</v>
      </c>
      <c r="D18" s="17" t="str">
        <f>IFERROR(_xlfn.XLOOKUP($C18,factPensjon[Virksomhetsnr.],factPensjon[Forpliktelser]),"")</f>
        <v/>
      </c>
      <c r="E18" s="102">
        <f>SUMIFS(BasilRadata[Heltidsplasser
0-2],BasilRadata[År],'0. Oppsett'!$C$7-1,BasilRadata[1B. Organisasjonsnummer:],$C18)</f>
        <v>0</v>
      </c>
      <c r="F18" s="23">
        <f>'4. Selvkost og satser'!$B$55</f>
        <v>316180.61632690748</v>
      </c>
      <c r="G18" s="102">
        <f>SUMIFS(BasilRadata[Heltidsplasser
3-6],BasilRadata[År],'0. Oppsett'!$C$7-1,BasilRadata[1B. Organisasjonsnummer:],$C18)</f>
        <v>0</v>
      </c>
      <c r="H18" s="23">
        <f>'4. Selvkost og satser'!$B$56</f>
        <v>170582.7774748485</v>
      </c>
      <c r="I18" s="111">
        <f t="shared" si="1"/>
        <v>0</v>
      </c>
      <c r="J18" s="115">
        <f>SUMIFS(BasilRadata[8E. Oppgi antall årsverk barnehagen har pensjonsforpliktelser for:],BasilRadata[År],'0. Oppsett'!$C$7-1,BasilRadata[1B. Organisasjonsnummer:],'X. Utbetalingsmodul'!$C18)</f>
        <v>0</v>
      </c>
      <c r="K18" s="111" t="str">
        <f>_xlfn.XLOOKUP(C18,'X. Satser pensjonstilskudd'!$C$5:$C$224,'X. Satser pensjonstilskudd'!$I$5:$I$224)</f>
        <v/>
      </c>
      <c r="L18" s="112" t="e">
        <f t="shared" si="2"/>
        <v>#VALUE!</v>
      </c>
      <c r="M18" s="192">
        <f t="shared" si="3"/>
        <v>0</v>
      </c>
      <c r="N18" s="192">
        <f>IFERROR(M18*'0. Oppsett'!$C$30,0)</f>
        <v>0</v>
      </c>
      <c r="O18" s="25">
        <v>0</v>
      </c>
      <c r="P18" s="25"/>
      <c r="Q18" s="25"/>
      <c r="R18" s="25"/>
      <c r="S18" s="25">
        <v>0</v>
      </c>
      <c r="T18" s="194">
        <v>0</v>
      </c>
      <c r="U18" s="194">
        <f t="shared" si="4"/>
        <v>0</v>
      </c>
    </row>
    <row r="19" spans="1:21" x14ac:dyDescent="0.25">
      <c r="A19" s="16">
        <v>15</v>
      </c>
      <c r="B19" s="103">
        <f>'X. Satser pensjonstilskudd'!B19</f>
        <v>0</v>
      </c>
      <c r="C19" s="17">
        <f>'X. Satser pensjonstilskudd'!C19</f>
        <v>0</v>
      </c>
      <c r="D19" s="17" t="str">
        <f>IFERROR(_xlfn.XLOOKUP($C19,factPensjon[Virksomhetsnr.],factPensjon[Forpliktelser]),"")</f>
        <v/>
      </c>
      <c r="E19" s="102">
        <f>SUMIFS(BasilRadata[Heltidsplasser
0-2],BasilRadata[År],'0. Oppsett'!$C$7-1,BasilRadata[1B. Organisasjonsnummer:],$C19)</f>
        <v>0</v>
      </c>
      <c r="F19" s="23">
        <f>'4. Selvkost og satser'!$B$55</f>
        <v>316180.61632690748</v>
      </c>
      <c r="G19" s="102">
        <f>SUMIFS(BasilRadata[Heltidsplasser
3-6],BasilRadata[År],'0. Oppsett'!$C$7-1,BasilRadata[1B. Organisasjonsnummer:],$C19)</f>
        <v>0</v>
      </c>
      <c r="H19" s="23">
        <f>'4. Selvkost og satser'!$B$56</f>
        <v>170582.7774748485</v>
      </c>
      <c r="I19" s="111">
        <f t="shared" si="1"/>
        <v>0</v>
      </c>
      <c r="J19" s="115">
        <f>SUMIFS(BasilRadata[8E. Oppgi antall årsverk barnehagen har pensjonsforpliktelser for:],BasilRadata[År],'0. Oppsett'!$C$7-1,BasilRadata[1B. Organisasjonsnummer:],'X. Utbetalingsmodul'!$C19)</f>
        <v>0</v>
      </c>
      <c r="K19" s="111" t="str">
        <f>_xlfn.XLOOKUP(C19,'X. Satser pensjonstilskudd'!$C$5:$C$224,'X. Satser pensjonstilskudd'!$I$5:$I$224)</f>
        <v/>
      </c>
      <c r="L19" s="112" t="e">
        <f t="shared" si="2"/>
        <v>#VALUE!</v>
      </c>
      <c r="M19" s="192">
        <f t="shared" si="3"/>
        <v>0</v>
      </c>
      <c r="N19" s="192">
        <f>IFERROR(M19*'0. Oppsett'!$C$30,0)</f>
        <v>0</v>
      </c>
      <c r="O19" s="25">
        <v>0</v>
      </c>
      <c r="P19" s="25"/>
      <c r="Q19" s="25"/>
      <c r="R19" s="25"/>
      <c r="S19" s="25">
        <v>0</v>
      </c>
      <c r="T19" s="194">
        <v>0</v>
      </c>
      <c r="U19" s="194">
        <f t="shared" si="4"/>
        <v>0</v>
      </c>
    </row>
    <row r="20" spans="1:21" x14ac:dyDescent="0.25">
      <c r="A20" s="19">
        <v>16</v>
      </c>
      <c r="B20" s="103">
        <f>'X. Satser pensjonstilskudd'!B20</f>
        <v>0</v>
      </c>
      <c r="C20" s="17">
        <f>'X. Satser pensjonstilskudd'!C20</f>
        <v>0</v>
      </c>
      <c r="D20" s="17" t="str">
        <f>IFERROR(_xlfn.XLOOKUP($C20,factPensjon[Virksomhetsnr.],factPensjon[Forpliktelser]),"")</f>
        <v/>
      </c>
      <c r="E20" s="102">
        <f>SUMIFS(BasilRadata[Heltidsplasser
0-2],BasilRadata[År],'0. Oppsett'!$C$7-1,BasilRadata[1B. Organisasjonsnummer:],$C20)</f>
        <v>0</v>
      </c>
      <c r="F20" s="23">
        <f>'4. Selvkost og satser'!$B$55</f>
        <v>316180.61632690748</v>
      </c>
      <c r="G20" s="102">
        <f>SUMIFS(BasilRadata[Heltidsplasser
3-6],BasilRadata[År],'0. Oppsett'!$C$7-1,BasilRadata[1B. Organisasjonsnummer:],$C20)</f>
        <v>0</v>
      </c>
      <c r="H20" s="23">
        <f>'4. Selvkost og satser'!$B$56</f>
        <v>170582.7774748485</v>
      </c>
      <c r="I20" s="111">
        <f t="shared" si="1"/>
        <v>0</v>
      </c>
      <c r="J20" s="115">
        <f>SUMIFS(BasilRadata[8E. Oppgi antall årsverk barnehagen har pensjonsforpliktelser for:],BasilRadata[År],'0. Oppsett'!$C$7-1,BasilRadata[1B. Organisasjonsnummer:],'X. Utbetalingsmodul'!$C20)</f>
        <v>0</v>
      </c>
      <c r="K20" s="111" t="str">
        <f>_xlfn.XLOOKUP(C20,'X. Satser pensjonstilskudd'!$C$5:$C$224,'X. Satser pensjonstilskudd'!$I$5:$I$224)</f>
        <v/>
      </c>
      <c r="L20" s="112" t="e">
        <f t="shared" si="2"/>
        <v>#VALUE!</v>
      </c>
      <c r="M20" s="192">
        <f t="shared" si="3"/>
        <v>0</v>
      </c>
      <c r="N20" s="192">
        <f>IFERROR(M20*'0. Oppsett'!$C$30,0)</f>
        <v>0</v>
      </c>
      <c r="O20" s="25">
        <v>0</v>
      </c>
      <c r="P20" s="25"/>
      <c r="Q20" s="25"/>
      <c r="R20" s="25"/>
      <c r="S20" s="25">
        <v>0</v>
      </c>
      <c r="T20" s="194">
        <v>0</v>
      </c>
      <c r="U20" s="194">
        <f t="shared" si="4"/>
        <v>0</v>
      </c>
    </row>
    <row r="21" spans="1:21" x14ac:dyDescent="0.25">
      <c r="A21" s="16">
        <v>17</v>
      </c>
      <c r="B21" s="103">
        <f>'X. Satser pensjonstilskudd'!B21</f>
        <v>0</v>
      </c>
      <c r="C21" s="17">
        <f>'X. Satser pensjonstilskudd'!C21</f>
        <v>0</v>
      </c>
      <c r="D21" s="17" t="str">
        <f>IFERROR(_xlfn.XLOOKUP($C21,factPensjon[Virksomhetsnr.],factPensjon[Forpliktelser]),"")</f>
        <v/>
      </c>
      <c r="E21" s="102">
        <f>SUMIFS(BasilRadata[Heltidsplasser
0-2],BasilRadata[År],'0. Oppsett'!$C$7-1,BasilRadata[1B. Organisasjonsnummer:],$C21)</f>
        <v>0</v>
      </c>
      <c r="F21" s="23">
        <f>'4. Selvkost og satser'!$B$55</f>
        <v>316180.61632690748</v>
      </c>
      <c r="G21" s="102">
        <f>SUMIFS(BasilRadata[Heltidsplasser
3-6],BasilRadata[År],'0. Oppsett'!$C$7-1,BasilRadata[1B. Organisasjonsnummer:],$C21)</f>
        <v>0</v>
      </c>
      <c r="H21" s="23">
        <f>'4. Selvkost og satser'!$B$56</f>
        <v>170582.7774748485</v>
      </c>
      <c r="I21" s="111">
        <f t="shared" si="1"/>
        <v>0</v>
      </c>
      <c r="J21" s="115">
        <f>SUMIFS(BasilRadata[8E. Oppgi antall årsverk barnehagen har pensjonsforpliktelser for:],BasilRadata[År],'0. Oppsett'!$C$7-1,BasilRadata[1B. Organisasjonsnummer:],'X. Utbetalingsmodul'!$C21)</f>
        <v>0</v>
      </c>
      <c r="K21" s="111" t="str">
        <f>_xlfn.XLOOKUP(C21,'X. Satser pensjonstilskudd'!$C$5:$C$224,'X. Satser pensjonstilskudd'!$I$5:$I$224)</f>
        <v/>
      </c>
      <c r="L21" s="112" t="e">
        <f t="shared" si="2"/>
        <v>#VALUE!</v>
      </c>
      <c r="M21" s="192">
        <f t="shared" si="3"/>
        <v>0</v>
      </c>
      <c r="N21" s="192">
        <f>IFERROR(M21*'0. Oppsett'!$C$30,0)</f>
        <v>0</v>
      </c>
      <c r="O21" s="25">
        <v>0</v>
      </c>
      <c r="P21" s="25"/>
      <c r="Q21" s="25"/>
      <c r="R21" s="25"/>
      <c r="S21" s="25">
        <v>0</v>
      </c>
      <c r="T21" s="194">
        <v>0</v>
      </c>
      <c r="U21" s="194">
        <f t="shared" si="4"/>
        <v>0</v>
      </c>
    </row>
    <row r="22" spans="1:21" x14ac:dyDescent="0.25">
      <c r="A22" s="19">
        <v>18</v>
      </c>
      <c r="B22" s="103">
        <f>'X. Satser pensjonstilskudd'!B22</f>
        <v>0</v>
      </c>
      <c r="C22" s="17">
        <f>'X. Satser pensjonstilskudd'!C22</f>
        <v>0</v>
      </c>
      <c r="D22" s="17" t="str">
        <f>IFERROR(_xlfn.XLOOKUP($C22,factPensjon[Virksomhetsnr.],factPensjon[Forpliktelser]),"")</f>
        <v/>
      </c>
      <c r="E22" s="102">
        <f>SUMIFS(BasilRadata[Heltidsplasser
0-2],BasilRadata[År],'0. Oppsett'!$C$7-1,BasilRadata[1B. Organisasjonsnummer:],$C22)</f>
        <v>0</v>
      </c>
      <c r="F22" s="23">
        <f>'4. Selvkost og satser'!$B$55</f>
        <v>316180.61632690748</v>
      </c>
      <c r="G22" s="102">
        <f>SUMIFS(BasilRadata[Heltidsplasser
3-6],BasilRadata[År],'0. Oppsett'!$C$7-1,BasilRadata[1B. Organisasjonsnummer:],$C22)</f>
        <v>0</v>
      </c>
      <c r="H22" s="23">
        <f>'4. Selvkost og satser'!$B$56</f>
        <v>170582.7774748485</v>
      </c>
      <c r="I22" s="111">
        <f t="shared" si="1"/>
        <v>0</v>
      </c>
      <c r="J22" s="115">
        <f>SUMIFS(BasilRadata[8E. Oppgi antall årsverk barnehagen har pensjonsforpliktelser for:],BasilRadata[År],'0. Oppsett'!$C$7-1,BasilRadata[1B. Organisasjonsnummer:],'X. Utbetalingsmodul'!$C22)</f>
        <v>0</v>
      </c>
      <c r="K22" s="111" t="str">
        <f>_xlfn.XLOOKUP(C22,'X. Satser pensjonstilskudd'!$C$5:$C$224,'X. Satser pensjonstilskudd'!$I$5:$I$224)</f>
        <v/>
      </c>
      <c r="L22" s="112" t="e">
        <f t="shared" si="2"/>
        <v>#VALUE!</v>
      </c>
      <c r="M22" s="192">
        <f t="shared" si="3"/>
        <v>0</v>
      </c>
      <c r="N22" s="192">
        <f>IFERROR(M22*'0. Oppsett'!$C$30,0)</f>
        <v>0</v>
      </c>
      <c r="O22" s="25">
        <v>0</v>
      </c>
      <c r="P22" s="25"/>
      <c r="Q22" s="25"/>
      <c r="R22" s="25"/>
      <c r="S22" s="25">
        <v>0</v>
      </c>
      <c r="T22" s="194">
        <v>0</v>
      </c>
      <c r="U22" s="194">
        <f t="shared" si="4"/>
        <v>0</v>
      </c>
    </row>
    <row r="23" spans="1:21" x14ac:dyDescent="0.25">
      <c r="A23" s="16">
        <v>19</v>
      </c>
      <c r="B23" s="103">
        <f>'X. Satser pensjonstilskudd'!B23</f>
        <v>0</v>
      </c>
      <c r="C23" s="17">
        <f>'X. Satser pensjonstilskudd'!C23</f>
        <v>0</v>
      </c>
      <c r="D23" s="17" t="str">
        <f>IFERROR(_xlfn.XLOOKUP($C23,factPensjon[Virksomhetsnr.],factPensjon[Forpliktelser]),"")</f>
        <v/>
      </c>
      <c r="E23" s="102">
        <f>SUMIFS(BasilRadata[Heltidsplasser
0-2],BasilRadata[År],'0. Oppsett'!$C$7-1,BasilRadata[1B. Organisasjonsnummer:],$C23)</f>
        <v>0</v>
      </c>
      <c r="F23" s="23">
        <f>'4. Selvkost og satser'!$B$55</f>
        <v>316180.61632690748</v>
      </c>
      <c r="G23" s="102">
        <f>SUMIFS(BasilRadata[Heltidsplasser
3-6],BasilRadata[År],'0. Oppsett'!$C$7-1,BasilRadata[1B. Organisasjonsnummer:],$C23)</f>
        <v>0</v>
      </c>
      <c r="H23" s="23">
        <f>'4. Selvkost og satser'!$B$56</f>
        <v>170582.7774748485</v>
      </c>
      <c r="I23" s="111">
        <f t="shared" si="1"/>
        <v>0</v>
      </c>
      <c r="J23" s="115">
        <f>SUMIFS(BasilRadata[8E. Oppgi antall årsverk barnehagen har pensjonsforpliktelser for:],BasilRadata[År],'0. Oppsett'!$C$7-1,BasilRadata[1B. Organisasjonsnummer:],'X. Utbetalingsmodul'!$C23)</f>
        <v>0</v>
      </c>
      <c r="K23" s="111" t="str">
        <f>_xlfn.XLOOKUP(C23,'X. Satser pensjonstilskudd'!$C$5:$C$224,'X. Satser pensjonstilskudd'!$I$5:$I$224)</f>
        <v/>
      </c>
      <c r="L23" s="112" t="e">
        <f t="shared" si="2"/>
        <v>#VALUE!</v>
      </c>
      <c r="M23" s="192">
        <f t="shared" si="3"/>
        <v>0</v>
      </c>
      <c r="N23" s="192">
        <f>IFERROR(M23*'0. Oppsett'!$C$30,0)</f>
        <v>0</v>
      </c>
      <c r="O23" s="25">
        <v>0</v>
      </c>
      <c r="P23" s="25"/>
      <c r="Q23" s="25"/>
      <c r="R23" s="25"/>
      <c r="S23" s="25">
        <v>0</v>
      </c>
      <c r="T23" s="194">
        <v>0</v>
      </c>
      <c r="U23" s="194">
        <f t="shared" si="4"/>
        <v>0</v>
      </c>
    </row>
    <row r="24" spans="1:21" x14ac:dyDescent="0.25">
      <c r="A24" s="19">
        <v>20</v>
      </c>
      <c r="B24" s="103">
        <f>'X. Satser pensjonstilskudd'!B24</f>
        <v>0</v>
      </c>
      <c r="C24" s="17">
        <f>'X. Satser pensjonstilskudd'!C24</f>
        <v>0</v>
      </c>
      <c r="D24" s="17" t="str">
        <f>IFERROR(_xlfn.XLOOKUP($C24,factPensjon[Virksomhetsnr.],factPensjon[Forpliktelser]),"")</f>
        <v/>
      </c>
      <c r="E24" s="102">
        <f>SUMIFS(BasilRadata[Heltidsplasser
0-2],BasilRadata[År],'0. Oppsett'!$C$7-1,BasilRadata[1B. Organisasjonsnummer:],$C24)</f>
        <v>0</v>
      </c>
      <c r="F24" s="23">
        <f>'4. Selvkost og satser'!$B$55</f>
        <v>316180.61632690748</v>
      </c>
      <c r="G24" s="102">
        <f>SUMIFS(BasilRadata[Heltidsplasser
3-6],BasilRadata[År],'0. Oppsett'!$C$7-1,BasilRadata[1B. Organisasjonsnummer:],$C24)</f>
        <v>0</v>
      </c>
      <c r="H24" s="23">
        <f>'4. Selvkost og satser'!$B$56</f>
        <v>170582.7774748485</v>
      </c>
      <c r="I24" s="111">
        <f t="shared" si="1"/>
        <v>0</v>
      </c>
      <c r="J24" s="115">
        <f>SUMIFS(BasilRadata[8E. Oppgi antall årsverk barnehagen har pensjonsforpliktelser for:],BasilRadata[År],'0. Oppsett'!$C$7-1,BasilRadata[1B. Organisasjonsnummer:],'X. Utbetalingsmodul'!$C24)</f>
        <v>0</v>
      </c>
      <c r="K24" s="111" t="str">
        <f>_xlfn.XLOOKUP(C24,'X. Satser pensjonstilskudd'!$C$5:$C$224,'X. Satser pensjonstilskudd'!$I$5:$I$224)</f>
        <v/>
      </c>
      <c r="L24" s="112" t="e">
        <f t="shared" si="2"/>
        <v>#VALUE!</v>
      </c>
      <c r="M24" s="192">
        <f t="shared" si="3"/>
        <v>0</v>
      </c>
      <c r="N24" s="192">
        <f>IFERROR(M24*'0. Oppsett'!$C$30,0)</f>
        <v>0</v>
      </c>
      <c r="O24" s="25">
        <v>0</v>
      </c>
      <c r="P24" s="25"/>
      <c r="Q24" s="25"/>
      <c r="R24" s="25"/>
      <c r="S24" s="25">
        <v>0</v>
      </c>
      <c r="T24" s="194">
        <v>0</v>
      </c>
      <c r="U24" s="194">
        <f t="shared" si="4"/>
        <v>0</v>
      </c>
    </row>
    <row r="25" spans="1:21" x14ac:dyDescent="0.25">
      <c r="A25" s="16">
        <v>21</v>
      </c>
      <c r="B25" s="103">
        <f>'X. Satser pensjonstilskudd'!B25</f>
        <v>0</v>
      </c>
      <c r="C25" s="17">
        <f>'X. Satser pensjonstilskudd'!C25</f>
        <v>0</v>
      </c>
      <c r="D25" s="17" t="str">
        <f>IFERROR(_xlfn.XLOOKUP($C25,factPensjon[Virksomhetsnr.],factPensjon[Forpliktelser]),"")</f>
        <v/>
      </c>
      <c r="E25" s="102">
        <f>SUMIFS(BasilRadata[Heltidsplasser
0-2],BasilRadata[År],'0. Oppsett'!$C$7-1,BasilRadata[1B. Organisasjonsnummer:],$C25)</f>
        <v>0</v>
      </c>
      <c r="F25" s="23">
        <f>'4. Selvkost og satser'!$B$55</f>
        <v>316180.61632690748</v>
      </c>
      <c r="G25" s="102">
        <f>SUMIFS(BasilRadata[Heltidsplasser
3-6],BasilRadata[År],'0. Oppsett'!$C$7-1,BasilRadata[1B. Organisasjonsnummer:],$C25)</f>
        <v>0</v>
      </c>
      <c r="H25" s="23">
        <f>'4. Selvkost og satser'!$B$56</f>
        <v>170582.7774748485</v>
      </c>
      <c r="I25" s="111">
        <f t="shared" si="1"/>
        <v>0</v>
      </c>
      <c r="J25" s="115">
        <f>SUMIFS(BasilRadata[8E. Oppgi antall årsverk barnehagen har pensjonsforpliktelser for:],BasilRadata[År],'0. Oppsett'!$C$7-1,BasilRadata[1B. Organisasjonsnummer:],'X. Utbetalingsmodul'!$C25)</f>
        <v>0</v>
      </c>
      <c r="K25" s="111" t="str">
        <f>_xlfn.XLOOKUP(C25,'X. Satser pensjonstilskudd'!$C$5:$C$224,'X. Satser pensjonstilskudd'!$I$5:$I$224)</f>
        <v/>
      </c>
      <c r="L25" s="112" t="e">
        <f t="shared" si="2"/>
        <v>#VALUE!</v>
      </c>
      <c r="M25" s="192">
        <f t="shared" si="3"/>
        <v>0</v>
      </c>
      <c r="N25" s="192">
        <f>IFERROR(M25*'0. Oppsett'!$C$30,0)</f>
        <v>0</v>
      </c>
      <c r="O25" s="25">
        <v>0</v>
      </c>
      <c r="P25" s="25"/>
      <c r="Q25" s="25"/>
      <c r="R25" s="25"/>
      <c r="S25" s="25">
        <v>0</v>
      </c>
      <c r="T25" s="194">
        <v>0</v>
      </c>
      <c r="U25" s="194">
        <f t="shared" si="4"/>
        <v>0</v>
      </c>
    </row>
    <row r="26" spans="1:21" x14ac:dyDescent="0.25">
      <c r="A26" s="19">
        <v>22</v>
      </c>
      <c r="B26" s="103">
        <f>'X. Satser pensjonstilskudd'!B26</f>
        <v>0</v>
      </c>
      <c r="C26" s="17">
        <f>'X. Satser pensjonstilskudd'!C26</f>
        <v>0</v>
      </c>
      <c r="D26" s="17" t="str">
        <f>IFERROR(_xlfn.XLOOKUP($C26,factPensjon[Virksomhetsnr.],factPensjon[Forpliktelser]),"")</f>
        <v/>
      </c>
      <c r="E26" s="102">
        <f>SUMIFS(BasilRadata[Heltidsplasser
0-2],BasilRadata[År],'0. Oppsett'!$C$7-1,BasilRadata[1B. Organisasjonsnummer:],$C26)</f>
        <v>0</v>
      </c>
      <c r="F26" s="23">
        <f>'4. Selvkost og satser'!$B$55</f>
        <v>316180.61632690748</v>
      </c>
      <c r="G26" s="102">
        <f>SUMIFS(BasilRadata[Heltidsplasser
3-6],BasilRadata[År],'0. Oppsett'!$C$7-1,BasilRadata[1B. Organisasjonsnummer:],$C26)</f>
        <v>0</v>
      </c>
      <c r="H26" s="23">
        <f>'4. Selvkost og satser'!$B$56</f>
        <v>170582.7774748485</v>
      </c>
      <c r="I26" s="111">
        <f t="shared" si="1"/>
        <v>0</v>
      </c>
      <c r="J26" s="115">
        <f>SUMIFS(BasilRadata[8E. Oppgi antall årsverk barnehagen har pensjonsforpliktelser for:],BasilRadata[År],'0. Oppsett'!$C$7-1,BasilRadata[1B. Organisasjonsnummer:],'X. Utbetalingsmodul'!$C26)</f>
        <v>0</v>
      </c>
      <c r="K26" s="111" t="str">
        <f>_xlfn.XLOOKUP(C26,'X. Satser pensjonstilskudd'!$C$5:$C$224,'X. Satser pensjonstilskudd'!$I$5:$I$224)</f>
        <v/>
      </c>
      <c r="L26" s="112" t="e">
        <f t="shared" si="2"/>
        <v>#VALUE!</v>
      </c>
      <c r="M26" s="192">
        <f t="shared" si="3"/>
        <v>0</v>
      </c>
      <c r="N26" s="192">
        <f>IFERROR(M26*'0. Oppsett'!$C$30,0)</f>
        <v>0</v>
      </c>
      <c r="O26" s="25">
        <v>0</v>
      </c>
      <c r="P26" s="25"/>
      <c r="Q26" s="25"/>
      <c r="R26" s="25"/>
      <c r="S26" s="25">
        <v>0</v>
      </c>
      <c r="T26" s="194">
        <v>0</v>
      </c>
      <c r="U26" s="194">
        <f t="shared" si="4"/>
        <v>0</v>
      </c>
    </row>
    <row r="27" spans="1:21" x14ac:dyDescent="0.25">
      <c r="A27" s="16">
        <v>23</v>
      </c>
      <c r="B27" s="103">
        <f>'X. Satser pensjonstilskudd'!B27</f>
        <v>0</v>
      </c>
      <c r="C27" s="17">
        <f>'X. Satser pensjonstilskudd'!C27</f>
        <v>0</v>
      </c>
      <c r="D27" s="17" t="str">
        <f>IFERROR(_xlfn.XLOOKUP($C27,factPensjon[Virksomhetsnr.],factPensjon[Forpliktelser]),"")</f>
        <v/>
      </c>
      <c r="E27" s="102">
        <f>SUMIFS(BasilRadata[Heltidsplasser
0-2],BasilRadata[År],'0. Oppsett'!$C$7-1,BasilRadata[1B. Organisasjonsnummer:],$C27)</f>
        <v>0</v>
      </c>
      <c r="F27" s="23">
        <f>'4. Selvkost og satser'!$B$55</f>
        <v>316180.61632690748</v>
      </c>
      <c r="G27" s="102">
        <f>SUMIFS(BasilRadata[Heltidsplasser
3-6],BasilRadata[År],'0. Oppsett'!$C$7-1,BasilRadata[1B. Organisasjonsnummer:],$C27)</f>
        <v>0</v>
      </c>
      <c r="H27" s="23">
        <f>'4. Selvkost og satser'!$B$56</f>
        <v>170582.7774748485</v>
      </c>
      <c r="I27" s="111">
        <f t="shared" si="1"/>
        <v>0</v>
      </c>
      <c r="J27" s="115">
        <f>SUMIFS(BasilRadata[8E. Oppgi antall årsverk barnehagen har pensjonsforpliktelser for:],BasilRadata[År],'0. Oppsett'!$C$7-1,BasilRadata[1B. Organisasjonsnummer:],'X. Utbetalingsmodul'!$C27)</f>
        <v>0</v>
      </c>
      <c r="K27" s="111" t="str">
        <f>_xlfn.XLOOKUP(C27,'X. Satser pensjonstilskudd'!$C$5:$C$224,'X. Satser pensjonstilskudd'!$I$5:$I$224)</f>
        <v/>
      </c>
      <c r="L27" s="112" t="e">
        <f t="shared" si="2"/>
        <v>#VALUE!</v>
      </c>
      <c r="M27" s="192">
        <f t="shared" si="3"/>
        <v>0</v>
      </c>
      <c r="N27" s="192">
        <f>IFERROR(M27*'0. Oppsett'!$C$30,0)</f>
        <v>0</v>
      </c>
      <c r="O27" s="25">
        <v>0</v>
      </c>
      <c r="P27" s="25"/>
      <c r="Q27" s="25"/>
      <c r="R27" s="25"/>
      <c r="S27" s="25">
        <v>0</v>
      </c>
      <c r="T27" s="194">
        <v>0</v>
      </c>
      <c r="U27" s="194">
        <f t="shared" si="4"/>
        <v>0</v>
      </c>
    </row>
    <row r="28" spans="1:21" x14ac:dyDescent="0.25">
      <c r="A28" s="19">
        <v>24</v>
      </c>
      <c r="B28" s="103">
        <f>'X. Satser pensjonstilskudd'!B28</f>
        <v>0</v>
      </c>
      <c r="C28" s="17">
        <f>'X. Satser pensjonstilskudd'!C28</f>
        <v>0</v>
      </c>
      <c r="D28" s="17" t="str">
        <f>IFERROR(_xlfn.XLOOKUP($C28,factPensjon[Virksomhetsnr.],factPensjon[Forpliktelser]),"")</f>
        <v/>
      </c>
      <c r="E28" s="102">
        <f>SUMIFS(BasilRadata[Heltidsplasser
0-2],BasilRadata[År],'0. Oppsett'!$C$7-1,BasilRadata[1B. Organisasjonsnummer:],$C28)</f>
        <v>0</v>
      </c>
      <c r="F28" s="23">
        <f>'4. Selvkost og satser'!$B$55</f>
        <v>316180.61632690748</v>
      </c>
      <c r="G28" s="102">
        <f>SUMIFS(BasilRadata[Heltidsplasser
3-6],BasilRadata[År],'0. Oppsett'!$C$7-1,BasilRadata[1B. Organisasjonsnummer:],$C28)</f>
        <v>0</v>
      </c>
      <c r="H28" s="23">
        <f>'4. Selvkost og satser'!$B$56</f>
        <v>170582.7774748485</v>
      </c>
      <c r="I28" s="111">
        <f t="shared" si="1"/>
        <v>0</v>
      </c>
      <c r="J28" s="115">
        <f>SUMIFS(BasilRadata[8E. Oppgi antall årsverk barnehagen har pensjonsforpliktelser for:],BasilRadata[År],'0. Oppsett'!$C$7-1,BasilRadata[1B. Organisasjonsnummer:],'X. Utbetalingsmodul'!$C28)</f>
        <v>0</v>
      </c>
      <c r="K28" s="111" t="str">
        <f>_xlfn.XLOOKUP(C28,'X. Satser pensjonstilskudd'!$C$5:$C$224,'X. Satser pensjonstilskudd'!$I$5:$I$224)</f>
        <v/>
      </c>
      <c r="L28" s="112" t="e">
        <f t="shared" si="2"/>
        <v>#VALUE!</v>
      </c>
      <c r="M28" s="192">
        <f t="shared" si="3"/>
        <v>0</v>
      </c>
      <c r="N28" s="192">
        <f>IFERROR(M28*'0. Oppsett'!$C$30,0)</f>
        <v>0</v>
      </c>
      <c r="O28" s="25">
        <v>0</v>
      </c>
      <c r="P28" s="25"/>
      <c r="Q28" s="25"/>
      <c r="R28" s="25"/>
      <c r="S28" s="25">
        <v>0</v>
      </c>
      <c r="T28" s="194">
        <v>0</v>
      </c>
      <c r="U28" s="194">
        <f t="shared" si="4"/>
        <v>0</v>
      </c>
    </row>
    <row r="29" spans="1:21" x14ac:dyDescent="0.25">
      <c r="A29" s="16">
        <v>25</v>
      </c>
      <c r="B29" s="103">
        <f>'X. Satser pensjonstilskudd'!B29</f>
        <v>0</v>
      </c>
      <c r="C29" s="17">
        <f>'X. Satser pensjonstilskudd'!C29</f>
        <v>0</v>
      </c>
      <c r="D29" s="17" t="str">
        <f>IFERROR(_xlfn.XLOOKUP($C29,factPensjon[Virksomhetsnr.],factPensjon[Forpliktelser]),"")</f>
        <v/>
      </c>
      <c r="E29" s="102">
        <f>SUMIFS(BasilRadata[Heltidsplasser
0-2],BasilRadata[År],'0. Oppsett'!$C$7-1,BasilRadata[1B. Organisasjonsnummer:],$C29)</f>
        <v>0</v>
      </c>
      <c r="F29" s="23">
        <f>'4. Selvkost og satser'!$B$55</f>
        <v>316180.61632690748</v>
      </c>
      <c r="G29" s="102">
        <f>SUMIFS(BasilRadata[Heltidsplasser
3-6],BasilRadata[År],'0. Oppsett'!$C$7-1,BasilRadata[1B. Organisasjonsnummer:],$C29)</f>
        <v>0</v>
      </c>
      <c r="H29" s="23">
        <f>'4. Selvkost og satser'!$B$56</f>
        <v>170582.7774748485</v>
      </c>
      <c r="I29" s="111">
        <f t="shared" si="1"/>
        <v>0</v>
      </c>
      <c r="J29" s="115">
        <f>SUMIFS(BasilRadata[8E. Oppgi antall årsverk barnehagen har pensjonsforpliktelser for:],BasilRadata[År],'0. Oppsett'!$C$7-1,BasilRadata[1B. Organisasjonsnummer:],'X. Utbetalingsmodul'!$C29)</f>
        <v>0</v>
      </c>
      <c r="K29" s="111" t="str">
        <f>_xlfn.XLOOKUP(C29,'X. Satser pensjonstilskudd'!$C$5:$C$224,'X. Satser pensjonstilskudd'!$I$5:$I$224)</f>
        <v/>
      </c>
      <c r="L29" s="112" t="e">
        <f t="shared" si="2"/>
        <v>#VALUE!</v>
      </c>
      <c r="M29" s="192">
        <f t="shared" si="3"/>
        <v>0</v>
      </c>
      <c r="N29" s="192">
        <f>IFERROR(M29*'0. Oppsett'!$C$30,0)</f>
        <v>0</v>
      </c>
      <c r="O29" s="25">
        <v>0</v>
      </c>
      <c r="P29" s="25"/>
      <c r="Q29" s="25"/>
      <c r="R29" s="25"/>
      <c r="S29" s="25">
        <v>0</v>
      </c>
      <c r="T29" s="194">
        <v>0</v>
      </c>
      <c r="U29" s="194">
        <f t="shared" si="4"/>
        <v>0</v>
      </c>
    </row>
    <row r="30" spans="1:21" x14ac:dyDescent="0.25">
      <c r="A30" s="19">
        <v>26</v>
      </c>
      <c r="B30" s="103">
        <f>'X. Satser pensjonstilskudd'!B30</f>
        <v>0</v>
      </c>
      <c r="C30" s="17">
        <f>'X. Satser pensjonstilskudd'!C30</f>
        <v>0</v>
      </c>
      <c r="D30" s="17" t="str">
        <f>IFERROR(_xlfn.XLOOKUP($C30,factPensjon[Virksomhetsnr.],factPensjon[Forpliktelser]),"")</f>
        <v/>
      </c>
      <c r="E30" s="102">
        <f>SUMIFS(BasilRadata[Heltidsplasser
0-2],BasilRadata[År],'0. Oppsett'!$C$7-1,BasilRadata[1B. Organisasjonsnummer:],$C30)</f>
        <v>0</v>
      </c>
      <c r="F30" s="23">
        <f>'4. Selvkost og satser'!$B$55</f>
        <v>316180.61632690748</v>
      </c>
      <c r="G30" s="102">
        <f>SUMIFS(BasilRadata[Heltidsplasser
3-6],BasilRadata[År],'0. Oppsett'!$C$7-1,BasilRadata[1B. Organisasjonsnummer:],$C30)</f>
        <v>0</v>
      </c>
      <c r="H30" s="23">
        <f>'4. Selvkost og satser'!$B$56</f>
        <v>170582.7774748485</v>
      </c>
      <c r="I30" s="111">
        <f t="shared" si="1"/>
        <v>0</v>
      </c>
      <c r="J30" s="115">
        <f>SUMIFS(BasilRadata[8E. Oppgi antall årsverk barnehagen har pensjonsforpliktelser for:],BasilRadata[År],'0. Oppsett'!$C$7-1,BasilRadata[1B. Organisasjonsnummer:],'X. Utbetalingsmodul'!$C30)</f>
        <v>0</v>
      </c>
      <c r="K30" s="111" t="str">
        <f>_xlfn.XLOOKUP(C30,'X. Satser pensjonstilskudd'!$C$5:$C$224,'X. Satser pensjonstilskudd'!$I$5:$I$224)</f>
        <v/>
      </c>
      <c r="L30" s="112" t="e">
        <f t="shared" si="2"/>
        <v>#VALUE!</v>
      </c>
      <c r="M30" s="192">
        <f t="shared" si="3"/>
        <v>0</v>
      </c>
      <c r="N30" s="192">
        <f>IFERROR(M30*'0. Oppsett'!$C$30,0)</f>
        <v>0</v>
      </c>
      <c r="O30" s="25">
        <v>0</v>
      </c>
      <c r="P30" s="25"/>
      <c r="Q30" s="25"/>
      <c r="R30" s="25"/>
      <c r="S30" s="25">
        <v>0</v>
      </c>
      <c r="T30" s="194">
        <v>0</v>
      </c>
      <c r="U30" s="194">
        <f t="shared" si="4"/>
        <v>0</v>
      </c>
    </row>
    <row r="31" spans="1:21" x14ac:dyDescent="0.25">
      <c r="A31" s="16">
        <v>27</v>
      </c>
      <c r="B31" s="103">
        <f>'X. Satser pensjonstilskudd'!B31</f>
        <v>0</v>
      </c>
      <c r="C31" s="17">
        <f>'X. Satser pensjonstilskudd'!C31</f>
        <v>0</v>
      </c>
      <c r="D31" s="17" t="str">
        <f>IFERROR(_xlfn.XLOOKUP($C31,factPensjon[Virksomhetsnr.],factPensjon[Forpliktelser]),"")</f>
        <v/>
      </c>
      <c r="E31" s="102">
        <f>SUMIFS(BasilRadata[Heltidsplasser
0-2],BasilRadata[År],'0. Oppsett'!$C$7-1,BasilRadata[1B. Organisasjonsnummer:],$C31)</f>
        <v>0</v>
      </c>
      <c r="F31" s="23">
        <f>'4. Selvkost og satser'!$B$55</f>
        <v>316180.61632690748</v>
      </c>
      <c r="G31" s="102">
        <f>SUMIFS(BasilRadata[Heltidsplasser
3-6],BasilRadata[År],'0. Oppsett'!$C$7-1,BasilRadata[1B. Organisasjonsnummer:],$C31)</f>
        <v>0</v>
      </c>
      <c r="H31" s="23">
        <f>'4. Selvkost og satser'!$B$56</f>
        <v>170582.7774748485</v>
      </c>
      <c r="I31" s="111">
        <f t="shared" si="1"/>
        <v>0</v>
      </c>
      <c r="J31" s="115">
        <f>SUMIFS(BasilRadata[8E. Oppgi antall årsverk barnehagen har pensjonsforpliktelser for:],BasilRadata[År],'0. Oppsett'!$C$7-1,BasilRadata[1B. Organisasjonsnummer:],'X. Utbetalingsmodul'!$C31)</f>
        <v>0</v>
      </c>
      <c r="K31" s="111" t="str">
        <f>_xlfn.XLOOKUP(C31,'X. Satser pensjonstilskudd'!$C$5:$C$224,'X. Satser pensjonstilskudd'!$I$5:$I$224)</f>
        <v/>
      </c>
      <c r="L31" s="112" t="e">
        <f t="shared" si="2"/>
        <v>#VALUE!</v>
      </c>
      <c r="M31" s="192">
        <f t="shared" si="3"/>
        <v>0</v>
      </c>
      <c r="N31" s="192">
        <f>IFERROR(M31*'0. Oppsett'!$C$30,0)</f>
        <v>0</v>
      </c>
      <c r="O31" s="25">
        <v>0</v>
      </c>
      <c r="P31" s="25"/>
      <c r="Q31" s="25"/>
      <c r="R31" s="25"/>
      <c r="S31" s="25">
        <v>0</v>
      </c>
      <c r="T31" s="194">
        <v>0</v>
      </c>
      <c r="U31" s="194">
        <f t="shared" si="4"/>
        <v>0</v>
      </c>
    </row>
    <row r="32" spans="1:21" x14ac:dyDescent="0.25">
      <c r="A32" s="19">
        <v>28</v>
      </c>
      <c r="B32" s="103">
        <f>'X. Satser pensjonstilskudd'!B32</f>
        <v>0</v>
      </c>
      <c r="C32" s="17">
        <f>'X. Satser pensjonstilskudd'!C32</f>
        <v>0</v>
      </c>
      <c r="D32" s="17" t="str">
        <f>IFERROR(_xlfn.XLOOKUP($C32,factPensjon[Virksomhetsnr.],factPensjon[Forpliktelser]),"")</f>
        <v/>
      </c>
      <c r="E32" s="102">
        <f>SUMIFS(BasilRadata[Heltidsplasser
0-2],BasilRadata[År],'0. Oppsett'!$C$7-1,BasilRadata[1B. Organisasjonsnummer:],$C32)</f>
        <v>0</v>
      </c>
      <c r="F32" s="23">
        <f>'4. Selvkost og satser'!$B$55</f>
        <v>316180.61632690748</v>
      </c>
      <c r="G32" s="102">
        <f>SUMIFS(BasilRadata[Heltidsplasser
3-6],BasilRadata[År],'0. Oppsett'!$C$7-1,BasilRadata[1B. Organisasjonsnummer:],$C32)</f>
        <v>0</v>
      </c>
      <c r="H32" s="23">
        <f>'4. Selvkost og satser'!$B$56</f>
        <v>170582.7774748485</v>
      </c>
      <c r="I32" s="111">
        <f t="shared" si="1"/>
        <v>0</v>
      </c>
      <c r="J32" s="115">
        <f>SUMIFS(BasilRadata[8E. Oppgi antall årsverk barnehagen har pensjonsforpliktelser for:],BasilRadata[År],'0. Oppsett'!$C$7-1,BasilRadata[1B. Organisasjonsnummer:],'X. Utbetalingsmodul'!$C32)</f>
        <v>0</v>
      </c>
      <c r="K32" s="111" t="str">
        <f>_xlfn.XLOOKUP(C32,'X. Satser pensjonstilskudd'!$C$5:$C$224,'X. Satser pensjonstilskudd'!$I$5:$I$224)</f>
        <v/>
      </c>
      <c r="L32" s="112" t="e">
        <f t="shared" si="2"/>
        <v>#VALUE!</v>
      </c>
      <c r="M32" s="192">
        <f t="shared" si="3"/>
        <v>0</v>
      </c>
      <c r="N32" s="192">
        <f>IFERROR(M32*'0. Oppsett'!$C$30,0)</f>
        <v>0</v>
      </c>
      <c r="O32" s="25">
        <v>0</v>
      </c>
      <c r="P32" s="25"/>
      <c r="Q32" s="25"/>
      <c r="R32" s="25"/>
      <c r="S32" s="25">
        <v>0</v>
      </c>
      <c r="T32" s="194">
        <v>0</v>
      </c>
      <c r="U32" s="194">
        <f t="shared" si="4"/>
        <v>0</v>
      </c>
    </row>
    <row r="33" spans="1:21" x14ac:dyDescent="0.25">
      <c r="A33" s="16">
        <v>29</v>
      </c>
      <c r="B33" s="103">
        <f>'X. Satser pensjonstilskudd'!B33</f>
        <v>0</v>
      </c>
      <c r="C33" s="17">
        <f>'X. Satser pensjonstilskudd'!C33</f>
        <v>0</v>
      </c>
      <c r="D33" s="17" t="str">
        <f>IFERROR(_xlfn.XLOOKUP($C33,factPensjon[Virksomhetsnr.],factPensjon[Forpliktelser]),"")</f>
        <v/>
      </c>
      <c r="E33" s="102">
        <f>SUMIFS(BasilRadata[Heltidsplasser
0-2],BasilRadata[År],'0. Oppsett'!$C$7-1,BasilRadata[1B. Organisasjonsnummer:],$C33)</f>
        <v>0</v>
      </c>
      <c r="F33" s="23">
        <f>'4. Selvkost og satser'!$B$55</f>
        <v>316180.61632690748</v>
      </c>
      <c r="G33" s="102">
        <f>SUMIFS(BasilRadata[Heltidsplasser
3-6],BasilRadata[År],'0. Oppsett'!$C$7-1,BasilRadata[1B. Organisasjonsnummer:],$C33)</f>
        <v>0</v>
      </c>
      <c r="H33" s="23">
        <f>'4. Selvkost og satser'!$B$56</f>
        <v>170582.7774748485</v>
      </c>
      <c r="I33" s="111">
        <f t="shared" si="1"/>
        <v>0</v>
      </c>
      <c r="J33" s="115">
        <f>SUMIFS(BasilRadata[8E. Oppgi antall årsverk barnehagen har pensjonsforpliktelser for:],BasilRadata[År],'0. Oppsett'!$C$7-1,BasilRadata[1B. Organisasjonsnummer:],'X. Utbetalingsmodul'!$C33)</f>
        <v>0</v>
      </c>
      <c r="K33" s="111" t="str">
        <f>_xlfn.XLOOKUP(C33,'X. Satser pensjonstilskudd'!$C$5:$C$224,'X. Satser pensjonstilskudd'!$I$5:$I$224)</f>
        <v/>
      </c>
      <c r="L33" s="112" t="e">
        <f t="shared" si="2"/>
        <v>#VALUE!</v>
      </c>
      <c r="M33" s="192">
        <f t="shared" si="3"/>
        <v>0</v>
      </c>
      <c r="N33" s="192">
        <f>IFERROR(M33*'0. Oppsett'!$C$30,0)</f>
        <v>0</v>
      </c>
      <c r="O33" s="25">
        <v>0</v>
      </c>
      <c r="P33" s="25"/>
      <c r="Q33" s="25"/>
      <c r="R33" s="25"/>
      <c r="S33" s="25">
        <v>0</v>
      </c>
      <c r="T33" s="194">
        <v>0</v>
      </c>
      <c r="U33" s="194">
        <f t="shared" si="4"/>
        <v>0</v>
      </c>
    </row>
    <row r="34" spans="1:21" x14ac:dyDescent="0.25">
      <c r="A34" s="19">
        <v>30</v>
      </c>
      <c r="B34" s="103">
        <f>'X. Satser pensjonstilskudd'!B34</f>
        <v>0</v>
      </c>
      <c r="C34" s="17">
        <f>'X. Satser pensjonstilskudd'!C34</f>
        <v>0</v>
      </c>
      <c r="D34" s="17" t="str">
        <f>IFERROR(_xlfn.XLOOKUP($C34,factPensjon[Virksomhetsnr.],factPensjon[Forpliktelser]),"")</f>
        <v/>
      </c>
      <c r="E34" s="102">
        <f>SUMIFS(BasilRadata[Heltidsplasser
0-2],BasilRadata[År],'0. Oppsett'!$C$7-1,BasilRadata[1B. Organisasjonsnummer:],$C34)</f>
        <v>0</v>
      </c>
      <c r="F34" s="23">
        <f>'4. Selvkost og satser'!$B$55</f>
        <v>316180.61632690748</v>
      </c>
      <c r="G34" s="102">
        <f>SUMIFS(BasilRadata[Heltidsplasser
3-6],BasilRadata[År],'0. Oppsett'!$C$7-1,BasilRadata[1B. Organisasjonsnummer:],$C34)</f>
        <v>0</v>
      </c>
      <c r="H34" s="23">
        <f>'4. Selvkost og satser'!$B$56</f>
        <v>170582.7774748485</v>
      </c>
      <c r="I34" s="111">
        <f t="shared" si="1"/>
        <v>0</v>
      </c>
      <c r="J34" s="115">
        <f>SUMIFS(BasilRadata[8E. Oppgi antall årsverk barnehagen har pensjonsforpliktelser for:],BasilRadata[År],'0. Oppsett'!$C$7-1,BasilRadata[1B. Organisasjonsnummer:],'X. Utbetalingsmodul'!$C34)</f>
        <v>0</v>
      </c>
      <c r="K34" s="111" t="str">
        <f>_xlfn.XLOOKUP(C34,'X. Satser pensjonstilskudd'!$C$5:$C$224,'X. Satser pensjonstilskudd'!$I$5:$I$224)</f>
        <v/>
      </c>
      <c r="L34" s="112" t="e">
        <f t="shared" si="2"/>
        <v>#VALUE!</v>
      </c>
      <c r="M34" s="192">
        <f t="shared" si="3"/>
        <v>0</v>
      </c>
      <c r="N34" s="192">
        <f>IFERROR(M34*'0. Oppsett'!$C$30,0)</f>
        <v>0</v>
      </c>
      <c r="O34" s="25">
        <v>0</v>
      </c>
      <c r="P34" s="25"/>
      <c r="Q34" s="25"/>
      <c r="R34" s="25"/>
      <c r="S34" s="25">
        <v>0</v>
      </c>
      <c r="T34" s="194">
        <v>0</v>
      </c>
      <c r="U34" s="194">
        <f t="shared" si="4"/>
        <v>0</v>
      </c>
    </row>
    <row r="35" spans="1:21" x14ac:dyDescent="0.25">
      <c r="A35" s="16">
        <v>31</v>
      </c>
      <c r="B35" s="103">
        <f>'X. Satser pensjonstilskudd'!B35</f>
        <v>0</v>
      </c>
      <c r="C35" s="17">
        <f>'X. Satser pensjonstilskudd'!C35</f>
        <v>0</v>
      </c>
      <c r="D35" s="17" t="str">
        <f>IFERROR(_xlfn.XLOOKUP($C35,factPensjon[Virksomhetsnr.],factPensjon[Forpliktelser]),"")</f>
        <v/>
      </c>
      <c r="E35" s="102">
        <f>SUMIFS(BasilRadata[Heltidsplasser
0-2],BasilRadata[År],'0. Oppsett'!$C$7-1,BasilRadata[1B. Organisasjonsnummer:],$C35)</f>
        <v>0</v>
      </c>
      <c r="F35" s="23">
        <f>'4. Selvkost og satser'!$B$55</f>
        <v>316180.61632690748</v>
      </c>
      <c r="G35" s="102">
        <f>SUMIFS(BasilRadata[Heltidsplasser
3-6],BasilRadata[År],'0. Oppsett'!$C$7-1,BasilRadata[1B. Organisasjonsnummer:],$C35)</f>
        <v>0</v>
      </c>
      <c r="H35" s="23">
        <f>'4. Selvkost og satser'!$B$56</f>
        <v>170582.7774748485</v>
      </c>
      <c r="I35" s="111">
        <f t="shared" si="1"/>
        <v>0</v>
      </c>
      <c r="J35" s="115">
        <f>SUMIFS(BasilRadata[8E. Oppgi antall årsverk barnehagen har pensjonsforpliktelser for:],BasilRadata[År],'0. Oppsett'!$C$7-1,BasilRadata[1B. Organisasjonsnummer:],'X. Utbetalingsmodul'!$C35)</f>
        <v>0</v>
      </c>
      <c r="K35" s="111" t="str">
        <f>_xlfn.XLOOKUP(C35,'X. Satser pensjonstilskudd'!$C$5:$C$224,'X. Satser pensjonstilskudd'!$I$5:$I$224)</f>
        <v/>
      </c>
      <c r="L35" s="112" t="e">
        <f t="shared" si="2"/>
        <v>#VALUE!</v>
      </c>
      <c r="M35" s="192">
        <f t="shared" si="3"/>
        <v>0</v>
      </c>
      <c r="N35" s="192">
        <f>IFERROR(M35*'0. Oppsett'!$C$30,0)</f>
        <v>0</v>
      </c>
      <c r="O35" s="25">
        <v>0</v>
      </c>
      <c r="P35" s="25"/>
      <c r="Q35" s="25"/>
      <c r="R35" s="25"/>
      <c r="S35" s="25">
        <v>0</v>
      </c>
      <c r="T35" s="194">
        <v>0</v>
      </c>
      <c r="U35" s="194">
        <f t="shared" si="4"/>
        <v>0</v>
      </c>
    </row>
    <row r="36" spans="1:21" x14ac:dyDescent="0.25">
      <c r="A36" s="19">
        <v>32</v>
      </c>
      <c r="B36" s="103">
        <f>'X. Satser pensjonstilskudd'!B36</f>
        <v>0</v>
      </c>
      <c r="C36" s="17">
        <f>'X. Satser pensjonstilskudd'!C36</f>
        <v>0</v>
      </c>
      <c r="D36" s="17" t="str">
        <f>IFERROR(_xlfn.XLOOKUP($C36,factPensjon[Virksomhetsnr.],factPensjon[Forpliktelser]),"")</f>
        <v/>
      </c>
      <c r="E36" s="102">
        <f>SUMIFS(BasilRadata[Heltidsplasser
0-2],BasilRadata[År],'0. Oppsett'!$C$7-1,BasilRadata[1B. Organisasjonsnummer:],$C36)</f>
        <v>0</v>
      </c>
      <c r="F36" s="23">
        <f>'4. Selvkost og satser'!$B$55</f>
        <v>316180.61632690748</v>
      </c>
      <c r="G36" s="102">
        <f>SUMIFS(BasilRadata[Heltidsplasser
3-6],BasilRadata[År],'0. Oppsett'!$C$7-1,BasilRadata[1B. Organisasjonsnummer:],$C36)</f>
        <v>0</v>
      </c>
      <c r="H36" s="23">
        <f>'4. Selvkost og satser'!$B$56</f>
        <v>170582.7774748485</v>
      </c>
      <c r="I36" s="111">
        <f t="shared" si="1"/>
        <v>0</v>
      </c>
      <c r="J36" s="115">
        <f>SUMIFS(BasilRadata[8E. Oppgi antall årsverk barnehagen har pensjonsforpliktelser for:],BasilRadata[År],'0. Oppsett'!$C$7-1,BasilRadata[1B. Organisasjonsnummer:],'X. Utbetalingsmodul'!$C36)</f>
        <v>0</v>
      </c>
      <c r="K36" s="111" t="str">
        <f>_xlfn.XLOOKUP(C36,'X. Satser pensjonstilskudd'!$C$5:$C$224,'X. Satser pensjonstilskudd'!$I$5:$I$224)</f>
        <v/>
      </c>
      <c r="L36" s="112" t="e">
        <f t="shared" si="2"/>
        <v>#VALUE!</v>
      </c>
      <c r="M36" s="192">
        <f t="shared" si="3"/>
        <v>0</v>
      </c>
      <c r="N36" s="192">
        <f>IFERROR(M36*'0. Oppsett'!$C$30,0)</f>
        <v>0</v>
      </c>
      <c r="O36" s="25">
        <v>0</v>
      </c>
      <c r="P36" s="25"/>
      <c r="Q36" s="25"/>
      <c r="R36" s="25"/>
      <c r="S36" s="25">
        <v>0</v>
      </c>
      <c r="T36" s="194">
        <v>0</v>
      </c>
      <c r="U36" s="194">
        <f t="shared" si="4"/>
        <v>0</v>
      </c>
    </row>
    <row r="37" spans="1:21" x14ac:dyDescent="0.25">
      <c r="A37" s="16">
        <v>33</v>
      </c>
      <c r="B37" s="103">
        <f>'X. Satser pensjonstilskudd'!B37</f>
        <v>0</v>
      </c>
      <c r="C37" s="17">
        <f>'X. Satser pensjonstilskudd'!C37</f>
        <v>0</v>
      </c>
      <c r="D37" s="17" t="str">
        <f>IFERROR(_xlfn.XLOOKUP($C37,factPensjon[Virksomhetsnr.],factPensjon[Forpliktelser]),"")</f>
        <v/>
      </c>
      <c r="E37" s="102">
        <f>SUMIFS(BasilRadata[Heltidsplasser
0-2],BasilRadata[År],'0. Oppsett'!$C$7-1,BasilRadata[1B. Organisasjonsnummer:],$C37)</f>
        <v>0</v>
      </c>
      <c r="F37" s="23">
        <f>'4. Selvkost og satser'!$B$55</f>
        <v>316180.61632690748</v>
      </c>
      <c r="G37" s="102">
        <f>SUMIFS(BasilRadata[Heltidsplasser
3-6],BasilRadata[År],'0. Oppsett'!$C$7-1,BasilRadata[1B. Organisasjonsnummer:],$C37)</f>
        <v>0</v>
      </c>
      <c r="H37" s="23">
        <f>'4. Selvkost og satser'!$B$56</f>
        <v>170582.7774748485</v>
      </c>
      <c r="I37" s="111">
        <f t="shared" si="1"/>
        <v>0</v>
      </c>
      <c r="J37" s="115">
        <f>SUMIFS(BasilRadata[8E. Oppgi antall årsverk barnehagen har pensjonsforpliktelser for:],BasilRadata[År],'0. Oppsett'!$C$7-1,BasilRadata[1B. Organisasjonsnummer:],'X. Utbetalingsmodul'!$C37)</f>
        <v>0</v>
      </c>
      <c r="K37" s="111" t="str">
        <f>_xlfn.XLOOKUP(C37,'X. Satser pensjonstilskudd'!$C$5:$C$224,'X. Satser pensjonstilskudd'!$I$5:$I$224)</f>
        <v/>
      </c>
      <c r="L37" s="112" t="e">
        <f t="shared" si="2"/>
        <v>#VALUE!</v>
      </c>
      <c r="M37" s="192">
        <f t="shared" si="3"/>
        <v>0</v>
      </c>
      <c r="N37" s="192">
        <f>IFERROR(M37*'0. Oppsett'!$C$30,0)</f>
        <v>0</v>
      </c>
      <c r="O37" s="25">
        <v>0</v>
      </c>
      <c r="P37" s="25"/>
      <c r="Q37" s="25"/>
      <c r="R37" s="25"/>
      <c r="S37" s="25">
        <v>0</v>
      </c>
      <c r="T37" s="194">
        <v>0</v>
      </c>
      <c r="U37" s="194">
        <f t="shared" si="4"/>
        <v>0</v>
      </c>
    </row>
    <row r="38" spans="1:21" x14ac:dyDescent="0.25">
      <c r="A38" s="19">
        <v>34</v>
      </c>
      <c r="B38" s="103">
        <f>'X. Satser pensjonstilskudd'!B38</f>
        <v>0</v>
      </c>
      <c r="C38" s="17">
        <f>'X. Satser pensjonstilskudd'!C38</f>
        <v>0</v>
      </c>
      <c r="D38" s="17" t="str">
        <f>IFERROR(_xlfn.XLOOKUP($C38,factPensjon[Virksomhetsnr.],factPensjon[Forpliktelser]),"")</f>
        <v/>
      </c>
      <c r="E38" s="102">
        <f>SUMIFS(BasilRadata[Heltidsplasser
0-2],BasilRadata[År],'0. Oppsett'!$C$7-1,BasilRadata[1B. Organisasjonsnummer:],$C38)</f>
        <v>0</v>
      </c>
      <c r="F38" s="23">
        <f>'4. Selvkost og satser'!$B$55</f>
        <v>316180.61632690748</v>
      </c>
      <c r="G38" s="102">
        <f>SUMIFS(BasilRadata[Heltidsplasser
3-6],BasilRadata[År],'0. Oppsett'!$C$7-1,BasilRadata[1B. Organisasjonsnummer:],$C38)</f>
        <v>0</v>
      </c>
      <c r="H38" s="23">
        <f>'4. Selvkost og satser'!$B$56</f>
        <v>170582.7774748485</v>
      </c>
      <c r="I38" s="111">
        <f t="shared" si="1"/>
        <v>0</v>
      </c>
      <c r="J38" s="115">
        <f>SUMIFS(BasilRadata[8E. Oppgi antall årsverk barnehagen har pensjonsforpliktelser for:],BasilRadata[År],'0. Oppsett'!$C$7-1,BasilRadata[1B. Organisasjonsnummer:],'X. Utbetalingsmodul'!$C38)</f>
        <v>0</v>
      </c>
      <c r="K38" s="111" t="str">
        <f>_xlfn.XLOOKUP(C38,'X. Satser pensjonstilskudd'!$C$5:$C$224,'X. Satser pensjonstilskudd'!$I$5:$I$224)</f>
        <v/>
      </c>
      <c r="L38" s="112" t="e">
        <f t="shared" si="2"/>
        <v>#VALUE!</v>
      </c>
      <c r="M38" s="192">
        <f t="shared" si="3"/>
        <v>0</v>
      </c>
      <c r="N38" s="192">
        <f>IFERROR(M38*'0. Oppsett'!$C$30,0)</f>
        <v>0</v>
      </c>
      <c r="O38" s="25">
        <v>0</v>
      </c>
      <c r="P38" s="25"/>
      <c r="Q38" s="25"/>
      <c r="R38" s="25"/>
      <c r="S38" s="25">
        <v>0</v>
      </c>
      <c r="T38" s="194">
        <v>0</v>
      </c>
      <c r="U38" s="194">
        <f t="shared" si="4"/>
        <v>0</v>
      </c>
    </row>
    <row r="39" spans="1:21" x14ac:dyDescent="0.25">
      <c r="A39" s="16">
        <v>35</v>
      </c>
      <c r="B39" s="103">
        <f>'X. Satser pensjonstilskudd'!B39</f>
        <v>0</v>
      </c>
      <c r="C39" s="17">
        <f>'X. Satser pensjonstilskudd'!C39</f>
        <v>0</v>
      </c>
      <c r="D39" s="17" t="str">
        <f>IFERROR(_xlfn.XLOOKUP($C39,factPensjon[Virksomhetsnr.],factPensjon[Forpliktelser]),"")</f>
        <v/>
      </c>
      <c r="E39" s="102">
        <f>SUMIFS(BasilRadata[Heltidsplasser
0-2],BasilRadata[År],'0. Oppsett'!$C$7-1,BasilRadata[1B. Organisasjonsnummer:],$C39)</f>
        <v>0</v>
      </c>
      <c r="F39" s="23">
        <f>'4. Selvkost og satser'!$B$55</f>
        <v>316180.61632690748</v>
      </c>
      <c r="G39" s="102">
        <f>SUMIFS(BasilRadata[Heltidsplasser
3-6],BasilRadata[År],'0. Oppsett'!$C$7-1,BasilRadata[1B. Organisasjonsnummer:],$C39)</f>
        <v>0</v>
      </c>
      <c r="H39" s="23">
        <f>'4. Selvkost og satser'!$B$56</f>
        <v>170582.7774748485</v>
      </c>
      <c r="I39" s="111">
        <f t="shared" si="1"/>
        <v>0</v>
      </c>
      <c r="J39" s="115">
        <f>SUMIFS(BasilRadata[8E. Oppgi antall årsverk barnehagen har pensjonsforpliktelser for:],BasilRadata[År],'0. Oppsett'!$C$7-1,BasilRadata[1B. Organisasjonsnummer:],'X. Utbetalingsmodul'!$C39)</f>
        <v>0</v>
      </c>
      <c r="K39" s="111" t="str">
        <f>_xlfn.XLOOKUP(C39,'X. Satser pensjonstilskudd'!$C$5:$C$224,'X. Satser pensjonstilskudd'!$I$5:$I$224)</f>
        <v/>
      </c>
      <c r="L39" s="112" t="e">
        <f t="shared" si="2"/>
        <v>#VALUE!</v>
      </c>
      <c r="M39" s="192">
        <f t="shared" si="3"/>
        <v>0</v>
      </c>
      <c r="N39" s="192">
        <f>IFERROR(M39*'0. Oppsett'!$C$30,0)</f>
        <v>0</v>
      </c>
      <c r="O39" s="25">
        <v>0</v>
      </c>
      <c r="P39" s="25"/>
      <c r="Q39" s="25"/>
      <c r="R39" s="25"/>
      <c r="S39" s="25">
        <v>0</v>
      </c>
      <c r="T39" s="194">
        <v>0</v>
      </c>
      <c r="U39" s="194">
        <f t="shared" si="4"/>
        <v>0</v>
      </c>
    </row>
    <row r="40" spans="1:21" x14ac:dyDescent="0.25">
      <c r="A40" s="19">
        <v>36</v>
      </c>
      <c r="B40" s="103">
        <f>'X. Satser pensjonstilskudd'!B40</f>
        <v>0</v>
      </c>
      <c r="C40" s="17">
        <f>'X. Satser pensjonstilskudd'!C40</f>
        <v>0</v>
      </c>
      <c r="D40" s="17" t="str">
        <f>IFERROR(_xlfn.XLOOKUP($C40,factPensjon[Virksomhetsnr.],factPensjon[Forpliktelser]),"")</f>
        <v/>
      </c>
      <c r="E40" s="102">
        <f>SUMIFS(BasilRadata[Heltidsplasser
0-2],BasilRadata[År],'0. Oppsett'!$C$7-1,BasilRadata[1B. Organisasjonsnummer:],$C40)</f>
        <v>0</v>
      </c>
      <c r="F40" s="23">
        <f>'4. Selvkost og satser'!$B$55</f>
        <v>316180.61632690748</v>
      </c>
      <c r="G40" s="102">
        <f>SUMIFS(BasilRadata[Heltidsplasser
3-6],BasilRadata[År],'0. Oppsett'!$C$7-1,BasilRadata[1B. Organisasjonsnummer:],$C40)</f>
        <v>0</v>
      </c>
      <c r="H40" s="23">
        <f>'4. Selvkost og satser'!$B$56</f>
        <v>170582.7774748485</v>
      </c>
      <c r="I40" s="111">
        <f t="shared" si="1"/>
        <v>0</v>
      </c>
      <c r="J40" s="115">
        <f>SUMIFS(BasilRadata[8E. Oppgi antall årsverk barnehagen har pensjonsforpliktelser for:],BasilRadata[År],'0. Oppsett'!$C$7-1,BasilRadata[1B. Organisasjonsnummer:],'X. Utbetalingsmodul'!$C40)</f>
        <v>0</v>
      </c>
      <c r="K40" s="111" t="str">
        <f>_xlfn.XLOOKUP(C40,'X. Satser pensjonstilskudd'!$C$5:$C$224,'X. Satser pensjonstilskudd'!$I$5:$I$224)</f>
        <v/>
      </c>
      <c r="L40" s="112" t="e">
        <f t="shared" si="2"/>
        <v>#VALUE!</v>
      </c>
      <c r="M40" s="192">
        <f t="shared" si="3"/>
        <v>0</v>
      </c>
      <c r="N40" s="192">
        <f>IFERROR(M40*'0. Oppsett'!$C$30,0)</f>
        <v>0</v>
      </c>
      <c r="O40" s="25">
        <v>0</v>
      </c>
      <c r="P40" s="25"/>
      <c r="Q40" s="25"/>
      <c r="R40" s="25"/>
      <c r="S40" s="25">
        <v>0</v>
      </c>
      <c r="T40" s="194">
        <v>0</v>
      </c>
      <c r="U40" s="194">
        <f t="shared" si="4"/>
        <v>0</v>
      </c>
    </row>
    <row r="41" spans="1:21" x14ac:dyDescent="0.25">
      <c r="A41" s="16">
        <v>37</v>
      </c>
      <c r="B41" s="103">
        <f>'X. Satser pensjonstilskudd'!B41</f>
        <v>0</v>
      </c>
      <c r="C41" s="17">
        <f>'X. Satser pensjonstilskudd'!C41</f>
        <v>0</v>
      </c>
      <c r="D41" s="17" t="str">
        <f>IFERROR(_xlfn.XLOOKUP($C41,factPensjon[Virksomhetsnr.],factPensjon[Forpliktelser]),"")</f>
        <v/>
      </c>
      <c r="E41" s="102">
        <f>SUMIFS(BasilRadata[Heltidsplasser
0-2],BasilRadata[År],'0. Oppsett'!$C$7-1,BasilRadata[1B. Organisasjonsnummer:],$C41)</f>
        <v>0</v>
      </c>
      <c r="F41" s="23">
        <f>'4. Selvkost og satser'!$B$55</f>
        <v>316180.61632690748</v>
      </c>
      <c r="G41" s="102">
        <f>SUMIFS(BasilRadata[Heltidsplasser
3-6],BasilRadata[År],'0. Oppsett'!$C$7-1,BasilRadata[1B. Organisasjonsnummer:],$C41)</f>
        <v>0</v>
      </c>
      <c r="H41" s="23">
        <f>'4. Selvkost og satser'!$B$56</f>
        <v>170582.7774748485</v>
      </c>
      <c r="I41" s="111">
        <f t="shared" si="1"/>
        <v>0</v>
      </c>
      <c r="J41" s="115">
        <f>SUMIFS(BasilRadata[8E. Oppgi antall årsverk barnehagen har pensjonsforpliktelser for:],BasilRadata[År],'0. Oppsett'!$C$7-1,BasilRadata[1B. Organisasjonsnummer:],'X. Utbetalingsmodul'!$C41)</f>
        <v>0</v>
      </c>
      <c r="K41" s="111" t="str">
        <f>_xlfn.XLOOKUP(C41,'X. Satser pensjonstilskudd'!$C$5:$C$224,'X. Satser pensjonstilskudd'!$I$5:$I$224)</f>
        <v/>
      </c>
      <c r="L41" s="112" t="e">
        <f t="shared" si="2"/>
        <v>#VALUE!</v>
      </c>
      <c r="M41" s="192">
        <f t="shared" si="3"/>
        <v>0</v>
      </c>
      <c r="N41" s="192">
        <f>IFERROR(M41*'0. Oppsett'!$C$30,0)</f>
        <v>0</v>
      </c>
      <c r="O41" s="25">
        <v>0</v>
      </c>
      <c r="P41" s="25"/>
      <c r="Q41" s="25"/>
      <c r="R41" s="25"/>
      <c r="S41" s="25">
        <v>0</v>
      </c>
      <c r="T41" s="194">
        <v>0</v>
      </c>
      <c r="U41" s="194">
        <f t="shared" si="4"/>
        <v>0</v>
      </c>
    </row>
    <row r="42" spans="1:21" x14ac:dyDescent="0.25">
      <c r="A42" s="19">
        <v>38</v>
      </c>
      <c r="B42" s="103">
        <f>'X. Satser pensjonstilskudd'!B42</f>
        <v>0</v>
      </c>
      <c r="C42" s="17">
        <f>'X. Satser pensjonstilskudd'!C42</f>
        <v>0</v>
      </c>
      <c r="D42" s="17" t="str">
        <f>IFERROR(_xlfn.XLOOKUP($C42,factPensjon[Virksomhetsnr.],factPensjon[Forpliktelser]),"")</f>
        <v/>
      </c>
      <c r="E42" s="102">
        <f>SUMIFS(BasilRadata[Heltidsplasser
0-2],BasilRadata[År],'0. Oppsett'!$C$7-1,BasilRadata[1B. Organisasjonsnummer:],$C42)</f>
        <v>0</v>
      </c>
      <c r="F42" s="23">
        <f>'4. Selvkost og satser'!$B$55</f>
        <v>316180.61632690748</v>
      </c>
      <c r="G42" s="102">
        <f>SUMIFS(BasilRadata[Heltidsplasser
3-6],BasilRadata[År],'0. Oppsett'!$C$7-1,BasilRadata[1B. Organisasjonsnummer:],$C42)</f>
        <v>0</v>
      </c>
      <c r="H42" s="23">
        <f>'4. Selvkost og satser'!$B$56</f>
        <v>170582.7774748485</v>
      </c>
      <c r="I42" s="111">
        <f t="shared" si="1"/>
        <v>0</v>
      </c>
      <c r="J42" s="115">
        <f>SUMIFS(BasilRadata[8E. Oppgi antall årsverk barnehagen har pensjonsforpliktelser for:],BasilRadata[År],'0. Oppsett'!$C$7-1,BasilRadata[1B. Organisasjonsnummer:],'X. Utbetalingsmodul'!$C42)</f>
        <v>0</v>
      </c>
      <c r="K42" s="111" t="str">
        <f>_xlfn.XLOOKUP(C42,'X. Satser pensjonstilskudd'!$C$5:$C$224,'X. Satser pensjonstilskudd'!$I$5:$I$224)</f>
        <v/>
      </c>
      <c r="L42" s="112" t="e">
        <f t="shared" si="2"/>
        <v>#VALUE!</v>
      </c>
      <c r="M42" s="192">
        <f t="shared" si="3"/>
        <v>0</v>
      </c>
      <c r="N42" s="192">
        <f>IFERROR(M42*'0. Oppsett'!$C$30,0)</f>
        <v>0</v>
      </c>
      <c r="O42" s="25">
        <v>0</v>
      </c>
      <c r="P42" s="25"/>
      <c r="Q42" s="25"/>
      <c r="R42" s="25"/>
      <c r="S42" s="25">
        <v>0</v>
      </c>
      <c r="T42" s="194">
        <v>0</v>
      </c>
      <c r="U42" s="194">
        <f t="shared" si="4"/>
        <v>0</v>
      </c>
    </row>
    <row r="43" spans="1:21" x14ac:dyDescent="0.25">
      <c r="A43" s="16">
        <v>39</v>
      </c>
      <c r="B43" s="103">
        <f>'X. Satser pensjonstilskudd'!B43</f>
        <v>0</v>
      </c>
      <c r="C43" s="17">
        <f>'X. Satser pensjonstilskudd'!C43</f>
        <v>0</v>
      </c>
      <c r="D43" s="17" t="str">
        <f>IFERROR(_xlfn.XLOOKUP($C43,factPensjon[Virksomhetsnr.],factPensjon[Forpliktelser]),"")</f>
        <v/>
      </c>
      <c r="E43" s="102">
        <f>SUMIFS(BasilRadata[Heltidsplasser
0-2],BasilRadata[År],'0. Oppsett'!$C$7-1,BasilRadata[1B. Organisasjonsnummer:],$C43)</f>
        <v>0</v>
      </c>
      <c r="F43" s="23">
        <f>'4. Selvkost og satser'!$B$55</f>
        <v>316180.61632690748</v>
      </c>
      <c r="G43" s="102">
        <f>SUMIFS(BasilRadata[Heltidsplasser
3-6],BasilRadata[År],'0. Oppsett'!$C$7-1,BasilRadata[1B. Organisasjonsnummer:],$C43)</f>
        <v>0</v>
      </c>
      <c r="H43" s="23">
        <f>'4. Selvkost og satser'!$B$56</f>
        <v>170582.7774748485</v>
      </c>
      <c r="I43" s="111">
        <f t="shared" si="1"/>
        <v>0</v>
      </c>
      <c r="J43" s="115">
        <f>SUMIFS(BasilRadata[8E. Oppgi antall årsverk barnehagen har pensjonsforpliktelser for:],BasilRadata[År],'0. Oppsett'!$C$7-1,BasilRadata[1B. Organisasjonsnummer:],'X. Utbetalingsmodul'!$C43)</f>
        <v>0</v>
      </c>
      <c r="K43" s="111" t="str">
        <f>_xlfn.XLOOKUP(C43,'X. Satser pensjonstilskudd'!$C$5:$C$224,'X. Satser pensjonstilskudd'!$I$5:$I$224)</f>
        <v/>
      </c>
      <c r="L43" s="112" t="e">
        <f t="shared" si="2"/>
        <v>#VALUE!</v>
      </c>
      <c r="M43" s="192">
        <f t="shared" si="3"/>
        <v>0</v>
      </c>
      <c r="N43" s="192">
        <f>IFERROR(M43*'0. Oppsett'!$C$30,0)</f>
        <v>0</v>
      </c>
      <c r="O43" s="25">
        <v>0</v>
      </c>
      <c r="P43" s="25"/>
      <c r="Q43" s="25"/>
      <c r="R43" s="25"/>
      <c r="S43" s="25">
        <v>0</v>
      </c>
      <c r="T43" s="194">
        <v>0</v>
      </c>
      <c r="U43" s="194">
        <f t="shared" si="4"/>
        <v>0</v>
      </c>
    </row>
    <row r="44" spans="1:21" x14ac:dyDescent="0.25">
      <c r="A44" s="19">
        <v>40</v>
      </c>
      <c r="B44" s="103">
        <f>'X. Satser pensjonstilskudd'!B44</f>
        <v>0</v>
      </c>
      <c r="C44" s="17">
        <f>'X. Satser pensjonstilskudd'!C44</f>
        <v>0</v>
      </c>
      <c r="D44" s="17" t="str">
        <f>IFERROR(_xlfn.XLOOKUP($C44,factPensjon[Virksomhetsnr.],factPensjon[Forpliktelser]),"")</f>
        <v/>
      </c>
      <c r="E44" s="102">
        <f>SUMIFS(BasilRadata[Heltidsplasser
0-2],BasilRadata[År],'0. Oppsett'!$C$7-1,BasilRadata[1B. Organisasjonsnummer:],$C44)</f>
        <v>0</v>
      </c>
      <c r="F44" s="23">
        <f>'4. Selvkost og satser'!$B$55</f>
        <v>316180.61632690748</v>
      </c>
      <c r="G44" s="102">
        <f>SUMIFS(BasilRadata[Heltidsplasser
3-6],BasilRadata[År],'0. Oppsett'!$C$7-1,BasilRadata[1B. Organisasjonsnummer:],$C44)</f>
        <v>0</v>
      </c>
      <c r="H44" s="23">
        <f>'4. Selvkost og satser'!$B$56</f>
        <v>170582.7774748485</v>
      </c>
      <c r="I44" s="111">
        <f t="shared" si="1"/>
        <v>0</v>
      </c>
      <c r="J44" s="115">
        <f>SUMIFS(BasilRadata[8E. Oppgi antall årsverk barnehagen har pensjonsforpliktelser for:],BasilRadata[År],'0. Oppsett'!$C$7-1,BasilRadata[1B. Organisasjonsnummer:],'X. Utbetalingsmodul'!$C44)</f>
        <v>0</v>
      </c>
      <c r="K44" s="111" t="str">
        <f>_xlfn.XLOOKUP(C44,'X. Satser pensjonstilskudd'!$C$5:$C$224,'X. Satser pensjonstilskudd'!$I$5:$I$224)</f>
        <v/>
      </c>
      <c r="L44" s="112" t="e">
        <f t="shared" si="2"/>
        <v>#VALUE!</v>
      </c>
      <c r="M44" s="192">
        <f t="shared" si="3"/>
        <v>0</v>
      </c>
      <c r="N44" s="192">
        <f>IFERROR(M44*'0. Oppsett'!$C$30,0)</f>
        <v>0</v>
      </c>
      <c r="O44" s="25">
        <v>0</v>
      </c>
      <c r="P44" s="25"/>
      <c r="Q44" s="25"/>
      <c r="R44" s="25"/>
      <c r="S44" s="25">
        <v>0</v>
      </c>
      <c r="T44" s="194">
        <v>0</v>
      </c>
      <c r="U44" s="194">
        <f t="shared" si="4"/>
        <v>0</v>
      </c>
    </row>
    <row r="45" spans="1:21" x14ac:dyDescent="0.25">
      <c r="A45" s="16">
        <v>41</v>
      </c>
      <c r="B45" s="103">
        <f>'X. Satser pensjonstilskudd'!B45</f>
        <v>0</v>
      </c>
      <c r="C45" s="17">
        <f>'X. Satser pensjonstilskudd'!C45</f>
        <v>0</v>
      </c>
      <c r="D45" s="17" t="str">
        <f>IFERROR(_xlfn.XLOOKUP($C45,factPensjon[Virksomhetsnr.],factPensjon[Forpliktelser]),"")</f>
        <v/>
      </c>
      <c r="E45" s="102">
        <f>SUMIFS(BasilRadata[Heltidsplasser
0-2],BasilRadata[År],'0. Oppsett'!$C$7-1,BasilRadata[1B. Organisasjonsnummer:],$C45)</f>
        <v>0</v>
      </c>
      <c r="F45" s="23">
        <f>'4. Selvkost og satser'!$B$55</f>
        <v>316180.61632690748</v>
      </c>
      <c r="G45" s="102">
        <f>SUMIFS(BasilRadata[Heltidsplasser
3-6],BasilRadata[År],'0. Oppsett'!$C$7-1,BasilRadata[1B. Organisasjonsnummer:],$C45)</f>
        <v>0</v>
      </c>
      <c r="H45" s="23">
        <f>'4. Selvkost og satser'!$B$56</f>
        <v>170582.7774748485</v>
      </c>
      <c r="I45" s="111">
        <f t="shared" si="1"/>
        <v>0</v>
      </c>
      <c r="J45" s="115">
        <f>SUMIFS(BasilRadata[8E. Oppgi antall årsverk barnehagen har pensjonsforpliktelser for:],BasilRadata[År],'0. Oppsett'!$C$7-1,BasilRadata[1B. Organisasjonsnummer:],'X. Utbetalingsmodul'!$C45)</f>
        <v>0</v>
      </c>
      <c r="K45" s="111" t="str">
        <f>_xlfn.XLOOKUP(C45,'X. Satser pensjonstilskudd'!$C$5:$C$224,'X. Satser pensjonstilskudd'!$I$5:$I$224)</f>
        <v/>
      </c>
      <c r="L45" s="112" t="e">
        <f t="shared" si="2"/>
        <v>#VALUE!</v>
      </c>
      <c r="M45" s="192">
        <f t="shared" si="3"/>
        <v>0</v>
      </c>
      <c r="N45" s="192">
        <f>IFERROR(M45*'0. Oppsett'!$C$30,0)</f>
        <v>0</v>
      </c>
      <c r="O45" s="25">
        <v>0</v>
      </c>
      <c r="P45" s="25"/>
      <c r="Q45" s="25"/>
      <c r="R45" s="25"/>
      <c r="S45" s="25">
        <v>0</v>
      </c>
      <c r="T45" s="194">
        <v>0</v>
      </c>
      <c r="U45" s="194">
        <f t="shared" si="4"/>
        <v>0</v>
      </c>
    </row>
    <row r="46" spans="1:21" x14ac:dyDescent="0.25">
      <c r="A46" s="19">
        <v>42</v>
      </c>
      <c r="B46" s="103">
        <f>'X. Satser pensjonstilskudd'!B46</f>
        <v>0</v>
      </c>
      <c r="C46" s="17">
        <f>'X. Satser pensjonstilskudd'!C46</f>
        <v>0</v>
      </c>
      <c r="D46" s="17" t="str">
        <f>IFERROR(_xlfn.XLOOKUP($C46,factPensjon[Virksomhetsnr.],factPensjon[Forpliktelser]),"")</f>
        <v/>
      </c>
      <c r="E46" s="102">
        <f>SUMIFS(BasilRadata[Heltidsplasser
0-2],BasilRadata[År],'0. Oppsett'!$C$7-1,BasilRadata[1B. Organisasjonsnummer:],$C46)</f>
        <v>0</v>
      </c>
      <c r="F46" s="23">
        <f>'4. Selvkost og satser'!$B$55</f>
        <v>316180.61632690748</v>
      </c>
      <c r="G46" s="102">
        <f>SUMIFS(BasilRadata[Heltidsplasser
3-6],BasilRadata[År],'0. Oppsett'!$C$7-1,BasilRadata[1B. Organisasjonsnummer:],$C46)</f>
        <v>0</v>
      </c>
      <c r="H46" s="23">
        <f>'4. Selvkost og satser'!$B$56</f>
        <v>170582.7774748485</v>
      </c>
      <c r="I46" s="111">
        <f t="shared" si="1"/>
        <v>0</v>
      </c>
      <c r="J46" s="115">
        <f>SUMIFS(BasilRadata[8E. Oppgi antall årsverk barnehagen har pensjonsforpliktelser for:],BasilRadata[År],'0. Oppsett'!$C$7-1,BasilRadata[1B. Organisasjonsnummer:],'X. Utbetalingsmodul'!$C46)</f>
        <v>0</v>
      </c>
      <c r="K46" s="111" t="str">
        <f>_xlfn.XLOOKUP(C46,'X. Satser pensjonstilskudd'!$C$5:$C$224,'X. Satser pensjonstilskudd'!$I$5:$I$224)</f>
        <v/>
      </c>
      <c r="L46" s="112" t="e">
        <f t="shared" si="2"/>
        <v>#VALUE!</v>
      </c>
      <c r="M46" s="192">
        <f t="shared" si="3"/>
        <v>0</v>
      </c>
      <c r="N46" s="192">
        <f>IFERROR(M46*'0. Oppsett'!$C$30,0)</f>
        <v>0</v>
      </c>
      <c r="O46" s="25">
        <v>0</v>
      </c>
      <c r="P46" s="25"/>
      <c r="Q46" s="25"/>
      <c r="R46" s="25"/>
      <c r="S46" s="25">
        <v>0</v>
      </c>
      <c r="T46" s="194">
        <v>0</v>
      </c>
      <c r="U46" s="194">
        <f t="shared" si="4"/>
        <v>0</v>
      </c>
    </row>
    <row r="47" spans="1:21" x14ac:dyDescent="0.25">
      <c r="A47" s="16">
        <v>43</v>
      </c>
      <c r="B47" s="103">
        <f>'X. Satser pensjonstilskudd'!B47</f>
        <v>0</v>
      </c>
      <c r="C47" s="17">
        <f>'X. Satser pensjonstilskudd'!C47</f>
        <v>0</v>
      </c>
      <c r="D47" s="17" t="str">
        <f>IFERROR(_xlfn.XLOOKUP($C47,factPensjon[Virksomhetsnr.],factPensjon[Forpliktelser]),"")</f>
        <v/>
      </c>
      <c r="E47" s="102">
        <f>SUMIFS(BasilRadata[Heltidsplasser
0-2],BasilRadata[År],'0. Oppsett'!$C$7-1,BasilRadata[1B. Organisasjonsnummer:],$C47)</f>
        <v>0</v>
      </c>
      <c r="F47" s="23">
        <f>'4. Selvkost og satser'!$B$55</f>
        <v>316180.61632690748</v>
      </c>
      <c r="G47" s="102">
        <f>SUMIFS(BasilRadata[Heltidsplasser
3-6],BasilRadata[År],'0. Oppsett'!$C$7-1,BasilRadata[1B. Organisasjonsnummer:],$C47)</f>
        <v>0</v>
      </c>
      <c r="H47" s="23">
        <f>'4. Selvkost og satser'!$B$56</f>
        <v>170582.7774748485</v>
      </c>
      <c r="I47" s="111">
        <f t="shared" si="1"/>
        <v>0</v>
      </c>
      <c r="J47" s="115">
        <f>SUMIFS(BasilRadata[8E. Oppgi antall årsverk barnehagen har pensjonsforpliktelser for:],BasilRadata[År],'0. Oppsett'!$C$7-1,BasilRadata[1B. Organisasjonsnummer:],'X. Utbetalingsmodul'!$C47)</f>
        <v>0</v>
      </c>
      <c r="K47" s="111" t="str">
        <f>_xlfn.XLOOKUP(C47,'X. Satser pensjonstilskudd'!$C$5:$C$224,'X. Satser pensjonstilskudd'!$I$5:$I$224)</f>
        <v/>
      </c>
      <c r="L47" s="112" t="e">
        <f t="shared" si="2"/>
        <v>#VALUE!</v>
      </c>
      <c r="M47" s="192">
        <f t="shared" si="3"/>
        <v>0</v>
      </c>
      <c r="N47" s="192">
        <f>IFERROR(M47*'0. Oppsett'!$C$30,0)</f>
        <v>0</v>
      </c>
      <c r="O47" s="25">
        <v>0</v>
      </c>
      <c r="P47" s="25"/>
      <c r="Q47" s="25"/>
      <c r="R47" s="25"/>
      <c r="S47" s="25">
        <v>0</v>
      </c>
      <c r="T47" s="194">
        <v>0</v>
      </c>
      <c r="U47" s="194">
        <f t="shared" si="4"/>
        <v>0</v>
      </c>
    </row>
    <row r="48" spans="1:21" x14ac:dyDescent="0.25">
      <c r="A48" s="19">
        <v>44</v>
      </c>
      <c r="B48" s="103">
        <f>'X. Satser pensjonstilskudd'!B48</f>
        <v>0</v>
      </c>
      <c r="C48" s="17">
        <f>'X. Satser pensjonstilskudd'!C48</f>
        <v>0</v>
      </c>
      <c r="D48" s="17" t="str">
        <f>IFERROR(_xlfn.XLOOKUP($C48,factPensjon[Virksomhetsnr.],factPensjon[Forpliktelser]),"")</f>
        <v/>
      </c>
      <c r="E48" s="102">
        <f>SUMIFS(BasilRadata[Heltidsplasser
0-2],BasilRadata[År],'0. Oppsett'!$C$7-1,BasilRadata[1B. Organisasjonsnummer:],$C48)</f>
        <v>0</v>
      </c>
      <c r="F48" s="23">
        <f>'4. Selvkost og satser'!$B$55</f>
        <v>316180.61632690748</v>
      </c>
      <c r="G48" s="102">
        <f>SUMIFS(BasilRadata[Heltidsplasser
3-6],BasilRadata[År],'0. Oppsett'!$C$7-1,BasilRadata[1B. Organisasjonsnummer:],$C48)</f>
        <v>0</v>
      </c>
      <c r="H48" s="23">
        <f>'4. Selvkost og satser'!$B$56</f>
        <v>170582.7774748485</v>
      </c>
      <c r="I48" s="111">
        <f t="shared" si="1"/>
        <v>0</v>
      </c>
      <c r="J48" s="115">
        <f>SUMIFS(BasilRadata[8E. Oppgi antall årsverk barnehagen har pensjonsforpliktelser for:],BasilRadata[År],'0. Oppsett'!$C$7-1,BasilRadata[1B. Organisasjonsnummer:],'X. Utbetalingsmodul'!$C48)</f>
        <v>0</v>
      </c>
      <c r="K48" s="111" t="str">
        <f>_xlfn.XLOOKUP(C48,'X. Satser pensjonstilskudd'!$C$5:$C$224,'X. Satser pensjonstilskudd'!$I$5:$I$224)</f>
        <v/>
      </c>
      <c r="L48" s="112" t="e">
        <f t="shared" si="2"/>
        <v>#VALUE!</v>
      </c>
      <c r="M48" s="192">
        <f t="shared" si="3"/>
        <v>0</v>
      </c>
      <c r="N48" s="192">
        <f>IFERROR(M48*'0. Oppsett'!$C$30,0)</f>
        <v>0</v>
      </c>
      <c r="O48" s="25">
        <v>0</v>
      </c>
      <c r="P48" s="25"/>
      <c r="Q48" s="25"/>
      <c r="R48" s="25"/>
      <c r="S48" s="25">
        <v>0</v>
      </c>
      <c r="T48" s="194">
        <v>0</v>
      </c>
      <c r="U48" s="194">
        <f t="shared" si="4"/>
        <v>0</v>
      </c>
    </row>
    <row r="49" spans="1:21" x14ac:dyDescent="0.25">
      <c r="A49" s="16">
        <v>45</v>
      </c>
      <c r="B49" s="103">
        <f>'X. Satser pensjonstilskudd'!B49</f>
        <v>0</v>
      </c>
      <c r="C49" s="17">
        <f>'X. Satser pensjonstilskudd'!C49</f>
        <v>0</v>
      </c>
      <c r="D49" s="17" t="str">
        <f>IFERROR(_xlfn.XLOOKUP($C49,factPensjon[Virksomhetsnr.],factPensjon[Forpliktelser]),"")</f>
        <v/>
      </c>
      <c r="E49" s="102">
        <f>SUMIFS(BasilRadata[Heltidsplasser
0-2],BasilRadata[År],'0. Oppsett'!$C$7-1,BasilRadata[1B. Organisasjonsnummer:],$C49)</f>
        <v>0</v>
      </c>
      <c r="F49" s="23">
        <f>'4. Selvkost og satser'!$B$55</f>
        <v>316180.61632690748</v>
      </c>
      <c r="G49" s="102">
        <f>SUMIFS(BasilRadata[Heltidsplasser
3-6],BasilRadata[År],'0. Oppsett'!$C$7-1,BasilRadata[1B. Organisasjonsnummer:],$C49)</f>
        <v>0</v>
      </c>
      <c r="H49" s="23">
        <f>'4. Selvkost og satser'!$B$56</f>
        <v>170582.7774748485</v>
      </c>
      <c r="I49" s="111">
        <f t="shared" si="1"/>
        <v>0</v>
      </c>
      <c r="J49" s="115">
        <f>SUMIFS(BasilRadata[8E. Oppgi antall årsverk barnehagen har pensjonsforpliktelser for:],BasilRadata[År],'0. Oppsett'!$C$7-1,BasilRadata[1B. Organisasjonsnummer:],'X. Utbetalingsmodul'!$C49)</f>
        <v>0</v>
      </c>
      <c r="K49" s="111" t="str">
        <f>_xlfn.XLOOKUP(C49,'X. Satser pensjonstilskudd'!$C$5:$C$224,'X. Satser pensjonstilskudd'!$I$5:$I$224)</f>
        <v/>
      </c>
      <c r="L49" s="112" t="e">
        <f t="shared" si="2"/>
        <v>#VALUE!</v>
      </c>
      <c r="M49" s="192">
        <f t="shared" si="3"/>
        <v>0</v>
      </c>
      <c r="N49" s="192">
        <f>IFERROR(M49*'0. Oppsett'!$C$30,0)</f>
        <v>0</v>
      </c>
      <c r="O49" s="25">
        <v>0</v>
      </c>
      <c r="P49" s="25"/>
      <c r="Q49" s="25"/>
      <c r="R49" s="25"/>
      <c r="S49" s="25">
        <v>0</v>
      </c>
      <c r="T49" s="194">
        <v>0</v>
      </c>
      <c r="U49" s="194">
        <f t="shared" si="4"/>
        <v>0</v>
      </c>
    </row>
    <row r="50" spans="1:21" x14ac:dyDescent="0.25">
      <c r="A50" s="19">
        <v>46</v>
      </c>
      <c r="B50" s="103">
        <f>'X. Satser pensjonstilskudd'!B50</f>
        <v>0</v>
      </c>
      <c r="C50" s="17">
        <f>'X. Satser pensjonstilskudd'!C50</f>
        <v>0</v>
      </c>
      <c r="D50" s="17" t="str">
        <f>IFERROR(_xlfn.XLOOKUP($C50,factPensjon[Virksomhetsnr.],factPensjon[Forpliktelser]),"")</f>
        <v/>
      </c>
      <c r="E50" s="102">
        <f>SUMIFS(BasilRadata[Heltidsplasser
0-2],BasilRadata[År],'0. Oppsett'!$C$7-1,BasilRadata[1B. Organisasjonsnummer:],$C50)</f>
        <v>0</v>
      </c>
      <c r="F50" s="23">
        <f>'4. Selvkost og satser'!$B$55</f>
        <v>316180.61632690748</v>
      </c>
      <c r="G50" s="102">
        <f>SUMIFS(BasilRadata[Heltidsplasser
3-6],BasilRadata[År],'0. Oppsett'!$C$7-1,BasilRadata[1B. Organisasjonsnummer:],$C50)</f>
        <v>0</v>
      </c>
      <c r="H50" s="23">
        <f>'4. Selvkost og satser'!$B$56</f>
        <v>170582.7774748485</v>
      </c>
      <c r="I50" s="111">
        <f t="shared" si="1"/>
        <v>0</v>
      </c>
      <c r="J50" s="115">
        <f>SUMIFS(BasilRadata[8E. Oppgi antall årsverk barnehagen har pensjonsforpliktelser for:],BasilRadata[År],'0. Oppsett'!$C$7-1,BasilRadata[1B. Organisasjonsnummer:],'X. Utbetalingsmodul'!$C50)</f>
        <v>0</v>
      </c>
      <c r="K50" s="111" t="str">
        <f>_xlfn.XLOOKUP(C50,'X. Satser pensjonstilskudd'!$C$5:$C$224,'X. Satser pensjonstilskudd'!$I$5:$I$224)</f>
        <v/>
      </c>
      <c r="L50" s="112" t="e">
        <f t="shared" si="2"/>
        <v>#VALUE!</v>
      </c>
      <c r="M50" s="192">
        <f t="shared" si="3"/>
        <v>0</v>
      </c>
      <c r="N50" s="192">
        <f>IFERROR(M50*'0. Oppsett'!$C$30,0)</f>
        <v>0</v>
      </c>
      <c r="O50" s="25">
        <v>0</v>
      </c>
      <c r="P50" s="25"/>
      <c r="Q50" s="25"/>
      <c r="R50" s="25"/>
      <c r="S50" s="25">
        <v>0</v>
      </c>
      <c r="T50" s="194">
        <v>0</v>
      </c>
      <c r="U50" s="194">
        <f t="shared" si="4"/>
        <v>0</v>
      </c>
    </row>
    <row r="51" spans="1:21" x14ac:dyDescent="0.25">
      <c r="A51" s="16">
        <v>47</v>
      </c>
      <c r="B51" s="103">
        <f>'X. Satser pensjonstilskudd'!B51</f>
        <v>0</v>
      </c>
      <c r="C51" s="17">
        <f>'X. Satser pensjonstilskudd'!C51</f>
        <v>0</v>
      </c>
      <c r="D51" s="17" t="str">
        <f>IFERROR(_xlfn.XLOOKUP($C51,factPensjon[Virksomhetsnr.],factPensjon[Forpliktelser]),"")</f>
        <v/>
      </c>
      <c r="E51" s="102">
        <f>SUMIFS(BasilRadata[Heltidsplasser
0-2],BasilRadata[År],'0. Oppsett'!$C$7-1,BasilRadata[1B. Organisasjonsnummer:],$C51)</f>
        <v>0</v>
      </c>
      <c r="F51" s="23">
        <f>'4. Selvkost og satser'!$B$55</f>
        <v>316180.61632690748</v>
      </c>
      <c r="G51" s="102">
        <f>SUMIFS(BasilRadata[Heltidsplasser
3-6],BasilRadata[År],'0. Oppsett'!$C$7-1,BasilRadata[1B. Organisasjonsnummer:],$C51)</f>
        <v>0</v>
      </c>
      <c r="H51" s="23">
        <f>'4. Selvkost og satser'!$B$56</f>
        <v>170582.7774748485</v>
      </c>
      <c r="I51" s="111">
        <f t="shared" si="1"/>
        <v>0</v>
      </c>
      <c r="J51" s="115">
        <f>SUMIFS(BasilRadata[8E. Oppgi antall årsverk barnehagen har pensjonsforpliktelser for:],BasilRadata[År],'0. Oppsett'!$C$7-1,BasilRadata[1B. Organisasjonsnummer:],'X. Utbetalingsmodul'!$C51)</f>
        <v>0</v>
      </c>
      <c r="K51" s="111" t="str">
        <f>_xlfn.XLOOKUP(C51,'X. Satser pensjonstilskudd'!$C$5:$C$224,'X. Satser pensjonstilskudd'!$I$5:$I$224)</f>
        <v/>
      </c>
      <c r="L51" s="112" t="e">
        <f t="shared" si="2"/>
        <v>#VALUE!</v>
      </c>
      <c r="M51" s="192">
        <f t="shared" si="3"/>
        <v>0</v>
      </c>
      <c r="N51" s="192">
        <f>IFERROR(M51*'0. Oppsett'!$C$30,0)</f>
        <v>0</v>
      </c>
      <c r="O51" s="25">
        <v>0</v>
      </c>
      <c r="P51" s="25"/>
      <c r="Q51" s="25"/>
      <c r="R51" s="25"/>
      <c r="S51" s="25">
        <v>0</v>
      </c>
      <c r="T51" s="194">
        <v>0</v>
      </c>
      <c r="U51" s="194">
        <f t="shared" si="4"/>
        <v>0</v>
      </c>
    </row>
    <row r="52" spans="1:21" x14ac:dyDescent="0.25">
      <c r="A52" s="19">
        <v>48</v>
      </c>
      <c r="B52" s="103">
        <f>'X. Satser pensjonstilskudd'!B52</f>
        <v>0</v>
      </c>
      <c r="C52" s="17">
        <f>'X. Satser pensjonstilskudd'!C52</f>
        <v>0</v>
      </c>
      <c r="D52" s="17" t="str">
        <f>IFERROR(_xlfn.XLOOKUP($C52,factPensjon[Virksomhetsnr.],factPensjon[Forpliktelser]),"")</f>
        <v/>
      </c>
      <c r="E52" s="102">
        <f>SUMIFS(BasilRadata[Heltidsplasser
0-2],BasilRadata[År],'0. Oppsett'!$C$7-1,BasilRadata[1B. Organisasjonsnummer:],$C52)</f>
        <v>0</v>
      </c>
      <c r="F52" s="23">
        <f>'4. Selvkost og satser'!$B$55</f>
        <v>316180.61632690748</v>
      </c>
      <c r="G52" s="102">
        <f>SUMIFS(BasilRadata[Heltidsplasser
3-6],BasilRadata[År],'0. Oppsett'!$C$7-1,BasilRadata[1B. Organisasjonsnummer:],$C52)</f>
        <v>0</v>
      </c>
      <c r="H52" s="23">
        <f>'4. Selvkost og satser'!$B$56</f>
        <v>170582.7774748485</v>
      </c>
      <c r="I52" s="111">
        <f t="shared" si="1"/>
        <v>0</v>
      </c>
      <c r="J52" s="115">
        <f>SUMIFS(BasilRadata[8E. Oppgi antall årsverk barnehagen har pensjonsforpliktelser for:],BasilRadata[År],'0. Oppsett'!$C$7-1,BasilRadata[1B. Organisasjonsnummer:],'X. Utbetalingsmodul'!$C52)</f>
        <v>0</v>
      </c>
      <c r="K52" s="111" t="str">
        <f>_xlfn.XLOOKUP(C52,'X. Satser pensjonstilskudd'!$C$5:$C$224,'X. Satser pensjonstilskudd'!$I$5:$I$224)</f>
        <v/>
      </c>
      <c r="L52" s="112" t="e">
        <f t="shared" si="2"/>
        <v>#VALUE!</v>
      </c>
      <c r="M52" s="192">
        <f t="shared" si="3"/>
        <v>0</v>
      </c>
      <c r="N52" s="192">
        <f>IFERROR(M52*'0. Oppsett'!$C$30,0)</f>
        <v>0</v>
      </c>
      <c r="O52" s="25">
        <v>0</v>
      </c>
      <c r="P52" s="25"/>
      <c r="Q52" s="25"/>
      <c r="R52" s="25"/>
      <c r="S52" s="25">
        <v>0</v>
      </c>
      <c r="T52" s="194">
        <v>0</v>
      </c>
      <c r="U52" s="194">
        <f t="shared" si="4"/>
        <v>0</v>
      </c>
    </row>
    <row r="53" spans="1:21" x14ac:dyDescent="0.25">
      <c r="A53" s="16">
        <v>49</v>
      </c>
      <c r="B53" s="103">
        <f>'X. Satser pensjonstilskudd'!B53</f>
        <v>0</v>
      </c>
      <c r="C53" s="17">
        <f>'X. Satser pensjonstilskudd'!C53</f>
        <v>0</v>
      </c>
      <c r="D53" s="17" t="str">
        <f>IFERROR(_xlfn.XLOOKUP($C53,factPensjon[Virksomhetsnr.],factPensjon[Forpliktelser]),"")</f>
        <v/>
      </c>
      <c r="E53" s="102">
        <f>SUMIFS(BasilRadata[Heltidsplasser
0-2],BasilRadata[År],'0. Oppsett'!$C$7-1,BasilRadata[1B. Organisasjonsnummer:],$C53)</f>
        <v>0</v>
      </c>
      <c r="F53" s="23">
        <f>'4. Selvkost og satser'!$B$55</f>
        <v>316180.61632690748</v>
      </c>
      <c r="G53" s="102">
        <f>SUMIFS(BasilRadata[Heltidsplasser
3-6],BasilRadata[År],'0. Oppsett'!$C$7-1,BasilRadata[1B. Organisasjonsnummer:],$C53)</f>
        <v>0</v>
      </c>
      <c r="H53" s="23">
        <f>'4. Selvkost og satser'!$B$56</f>
        <v>170582.7774748485</v>
      </c>
      <c r="I53" s="111">
        <f t="shared" si="1"/>
        <v>0</v>
      </c>
      <c r="J53" s="115">
        <f>SUMIFS(BasilRadata[8E. Oppgi antall årsverk barnehagen har pensjonsforpliktelser for:],BasilRadata[År],'0. Oppsett'!$C$7-1,BasilRadata[1B. Organisasjonsnummer:],'X. Utbetalingsmodul'!$C53)</f>
        <v>0</v>
      </c>
      <c r="K53" s="111" t="str">
        <f>_xlfn.XLOOKUP(C53,'X. Satser pensjonstilskudd'!$C$5:$C$224,'X. Satser pensjonstilskudd'!$I$5:$I$224)</f>
        <v/>
      </c>
      <c r="L53" s="112" t="e">
        <f t="shared" si="2"/>
        <v>#VALUE!</v>
      </c>
      <c r="M53" s="192">
        <f t="shared" si="3"/>
        <v>0</v>
      </c>
      <c r="N53" s="192">
        <f>IFERROR(M53*'0. Oppsett'!$C$30,0)</f>
        <v>0</v>
      </c>
      <c r="O53" s="25">
        <v>0</v>
      </c>
      <c r="P53" s="25"/>
      <c r="Q53" s="25"/>
      <c r="R53" s="25"/>
      <c r="S53" s="25">
        <v>0</v>
      </c>
      <c r="T53" s="194">
        <v>0</v>
      </c>
      <c r="U53" s="194">
        <f t="shared" si="4"/>
        <v>0</v>
      </c>
    </row>
    <row r="54" spans="1:21" x14ac:dyDescent="0.25">
      <c r="A54" s="19">
        <v>50</v>
      </c>
      <c r="B54" s="103">
        <f>'X. Satser pensjonstilskudd'!B54</f>
        <v>0</v>
      </c>
      <c r="C54" s="17">
        <f>'X. Satser pensjonstilskudd'!C54</f>
        <v>0</v>
      </c>
      <c r="D54" s="17" t="str">
        <f>IFERROR(_xlfn.XLOOKUP($C54,factPensjon[Virksomhetsnr.],factPensjon[Forpliktelser]),"")</f>
        <v/>
      </c>
      <c r="E54" s="102">
        <f>SUMIFS(BasilRadata[Heltidsplasser
0-2],BasilRadata[År],'0. Oppsett'!$C$7-1,BasilRadata[1B. Organisasjonsnummer:],$C54)</f>
        <v>0</v>
      </c>
      <c r="F54" s="23">
        <f>'4. Selvkost og satser'!$B$55</f>
        <v>316180.61632690748</v>
      </c>
      <c r="G54" s="102">
        <f>SUMIFS(BasilRadata[Heltidsplasser
3-6],BasilRadata[År],'0. Oppsett'!$C$7-1,BasilRadata[1B. Organisasjonsnummer:],$C54)</f>
        <v>0</v>
      </c>
      <c r="H54" s="23">
        <f>'4. Selvkost og satser'!$B$56</f>
        <v>170582.7774748485</v>
      </c>
      <c r="I54" s="111">
        <f t="shared" si="1"/>
        <v>0</v>
      </c>
      <c r="J54" s="115">
        <f>SUMIFS(BasilRadata[8E. Oppgi antall årsverk barnehagen har pensjonsforpliktelser for:],BasilRadata[År],'0. Oppsett'!$C$7-1,BasilRadata[1B. Organisasjonsnummer:],'X. Utbetalingsmodul'!$C54)</f>
        <v>0</v>
      </c>
      <c r="K54" s="111" t="str">
        <f>_xlfn.XLOOKUP(C54,'X. Satser pensjonstilskudd'!$C$5:$C$224,'X. Satser pensjonstilskudd'!$I$5:$I$224)</f>
        <v/>
      </c>
      <c r="L54" s="112" t="e">
        <f t="shared" si="2"/>
        <v>#VALUE!</v>
      </c>
      <c r="M54" s="192">
        <f t="shared" si="3"/>
        <v>0</v>
      </c>
      <c r="N54" s="192">
        <f>IFERROR(M54*'0. Oppsett'!$C$30,0)</f>
        <v>0</v>
      </c>
      <c r="O54" s="25">
        <v>0</v>
      </c>
      <c r="P54" s="25"/>
      <c r="Q54" s="25"/>
      <c r="R54" s="25"/>
      <c r="S54" s="25">
        <v>0</v>
      </c>
      <c r="T54" s="194">
        <v>0</v>
      </c>
      <c r="U54" s="194">
        <f t="shared" si="4"/>
        <v>0</v>
      </c>
    </row>
    <row r="55" spans="1:21" x14ac:dyDescent="0.25">
      <c r="A55" s="16">
        <v>51</v>
      </c>
      <c r="B55" s="103">
        <f>'X. Satser pensjonstilskudd'!B55</f>
        <v>0</v>
      </c>
      <c r="C55" s="17">
        <f>'X. Satser pensjonstilskudd'!C55</f>
        <v>0</v>
      </c>
      <c r="D55" s="17" t="str">
        <f>IFERROR(_xlfn.XLOOKUP($C55,factPensjon[Virksomhetsnr.],factPensjon[Forpliktelser]),"")</f>
        <v/>
      </c>
      <c r="E55" s="102">
        <f>SUMIFS(BasilRadata[Heltidsplasser
0-2],BasilRadata[År],'0. Oppsett'!$C$7-1,BasilRadata[1B. Organisasjonsnummer:],$C55)</f>
        <v>0</v>
      </c>
      <c r="F55" s="23">
        <f>'4. Selvkost og satser'!$B$55</f>
        <v>316180.61632690748</v>
      </c>
      <c r="G55" s="102">
        <f>SUMIFS(BasilRadata[Heltidsplasser
3-6],BasilRadata[År],'0. Oppsett'!$C$7-1,BasilRadata[1B. Organisasjonsnummer:],$C55)</f>
        <v>0</v>
      </c>
      <c r="H55" s="23">
        <f>'4. Selvkost og satser'!$B$56</f>
        <v>170582.7774748485</v>
      </c>
      <c r="I55" s="111">
        <f t="shared" si="1"/>
        <v>0</v>
      </c>
      <c r="J55" s="115">
        <f>SUMIFS(BasilRadata[8E. Oppgi antall årsverk barnehagen har pensjonsforpliktelser for:],BasilRadata[År],'0. Oppsett'!$C$7-1,BasilRadata[1B. Organisasjonsnummer:],'X. Utbetalingsmodul'!$C55)</f>
        <v>0</v>
      </c>
      <c r="K55" s="111" t="str">
        <f>_xlfn.XLOOKUP(C55,'X. Satser pensjonstilskudd'!$C$5:$C$224,'X. Satser pensjonstilskudd'!$I$5:$I$224)</f>
        <v/>
      </c>
      <c r="L55" s="112" t="e">
        <f t="shared" si="2"/>
        <v>#VALUE!</v>
      </c>
      <c r="M55" s="192">
        <f t="shared" si="3"/>
        <v>0</v>
      </c>
      <c r="N55" s="192">
        <f>IFERROR(M55*'0. Oppsett'!$C$30,0)</f>
        <v>0</v>
      </c>
      <c r="O55" s="25">
        <v>0</v>
      </c>
      <c r="P55" s="25"/>
      <c r="Q55" s="25"/>
      <c r="R55" s="25"/>
      <c r="S55" s="25">
        <v>0</v>
      </c>
      <c r="T55" s="194">
        <v>0</v>
      </c>
      <c r="U55" s="194">
        <f t="shared" si="4"/>
        <v>0</v>
      </c>
    </row>
    <row r="56" spans="1:21" x14ac:dyDescent="0.25">
      <c r="A56" s="19">
        <v>52</v>
      </c>
      <c r="B56" s="103">
        <f>'X. Satser pensjonstilskudd'!B56</f>
        <v>0</v>
      </c>
      <c r="C56" s="17">
        <f>'X. Satser pensjonstilskudd'!C56</f>
        <v>0</v>
      </c>
      <c r="D56" s="17" t="str">
        <f>IFERROR(_xlfn.XLOOKUP($C56,factPensjon[Virksomhetsnr.],factPensjon[Forpliktelser]),"")</f>
        <v/>
      </c>
      <c r="E56" s="102">
        <f>SUMIFS(BasilRadata[Heltidsplasser
0-2],BasilRadata[År],'0. Oppsett'!$C$7-1,BasilRadata[1B. Organisasjonsnummer:],$C56)</f>
        <v>0</v>
      </c>
      <c r="F56" s="23">
        <f>'4. Selvkost og satser'!$B$55</f>
        <v>316180.61632690748</v>
      </c>
      <c r="G56" s="102">
        <f>SUMIFS(BasilRadata[Heltidsplasser
3-6],BasilRadata[År],'0. Oppsett'!$C$7-1,BasilRadata[1B. Organisasjonsnummer:],$C56)</f>
        <v>0</v>
      </c>
      <c r="H56" s="23">
        <f>'4. Selvkost og satser'!$B$56</f>
        <v>170582.7774748485</v>
      </c>
      <c r="I56" s="111">
        <f t="shared" si="1"/>
        <v>0</v>
      </c>
      <c r="J56" s="115">
        <f>SUMIFS(BasilRadata[8E. Oppgi antall årsverk barnehagen har pensjonsforpliktelser for:],BasilRadata[År],'0. Oppsett'!$C$7-1,BasilRadata[1B. Organisasjonsnummer:],'X. Utbetalingsmodul'!$C56)</f>
        <v>0</v>
      </c>
      <c r="K56" s="111" t="str">
        <f>_xlfn.XLOOKUP(C56,'X. Satser pensjonstilskudd'!$C$5:$C$224,'X. Satser pensjonstilskudd'!$I$5:$I$224)</f>
        <v/>
      </c>
      <c r="L56" s="112" t="e">
        <f t="shared" si="2"/>
        <v>#VALUE!</v>
      </c>
      <c r="M56" s="192">
        <f t="shared" si="3"/>
        <v>0</v>
      </c>
      <c r="N56" s="192">
        <f>IFERROR(M56*'0. Oppsett'!$C$30,0)</f>
        <v>0</v>
      </c>
      <c r="O56" s="25">
        <v>0</v>
      </c>
      <c r="P56" s="25"/>
      <c r="Q56" s="25"/>
      <c r="R56" s="25"/>
      <c r="S56" s="25">
        <v>0</v>
      </c>
      <c r="T56" s="194">
        <v>0</v>
      </c>
      <c r="U56" s="194">
        <f t="shared" si="4"/>
        <v>0</v>
      </c>
    </row>
    <row r="57" spans="1:21" x14ac:dyDescent="0.25">
      <c r="A57" s="16">
        <v>53</v>
      </c>
      <c r="B57" s="103">
        <f>'X. Satser pensjonstilskudd'!B57</f>
        <v>0</v>
      </c>
      <c r="C57" s="17">
        <f>'X. Satser pensjonstilskudd'!C57</f>
        <v>0</v>
      </c>
      <c r="D57" s="17" t="str">
        <f>IFERROR(_xlfn.XLOOKUP($C57,factPensjon[Virksomhetsnr.],factPensjon[Forpliktelser]),"")</f>
        <v/>
      </c>
      <c r="E57" s="102">
        <f>SUMIFS(BasilRadata[Heltidsplasser
0-2],BasilRadata[År],'0. Oppsett'!$C$7-1,BasilRadata[1B. Organisasjonsnummer:],$C57)</f>
        <v>0</v>
      </c>
      <c r="F57" s="23">
        <f>'4. Selvkost og satser'!$B$55</f>
        <v>316180.61632690748</v>
      </c>
      <c r="G57" s="102">
        <f>SUMIFS(BasilRadata[Heltidsplasser
3-6],BasilRadata[År],'0. Oppsett'!$C$7-1,BasilRadata[1B. Organisasjonsnummer:],$C57)</f>
        <v>0</v>
      </c>
      <c r="H57" s="23">
        <f>'4. Selvkost og satser'!$B$56</f>
        <v>170582.7774748485</v>
      </c>
      <c r="I57" s="111">
        <f t="shared" si="1"/>
        <v>0</v>
      </c>
      <c r="J57" s="115">
        <f>SUMIFS(BasilRadata[8E. Oppgi antall årsverk barnehagen har pensjonsforpliktelser for:],BasilRadata[År],'0. Oppsett'!$C$7-1,BasilRadata[1B. Organisasjonsnummer:],'X. Utbetalingsmodul'!$C57)</f>
        <v>0</v>
      </c>
      <c r="K57" s="111" t="str">
        <f>_xlfn.XLOOKUP(C57,'X. Satser pensjonstilskudd'!$C$5:$C$224,'X. Satser pensjonstilskudd'!$I$5:$I$224)</f>
        <v/>
      </c>
      <c r="L57" s="112" t="e">
        <f t="shared" si="2"/>
        <v>#VALUE!</v>
      </c>
      <c r="M57" s="192">
        <f t="shared" si="3"/>
        <v>0</v>
      </c>
      <c r="N57" s="192">
        <f>IFERROR(M57*'0. Oppsett'!$C$30,0)</f>
        <v>0</v>
      </c>
      <c r="O57" s="25">
        <v>0</v>
      </c>
      <c r="P57" s="25"/>
      <c r="Q57" s="25"/>
      <c r="R57" s="25"/>
      <c r="S57" s="25">
        <v>0</v>
      </c>
      <c r="T57" s="194">
        <v>0</v>
      </c>
      <c r="U57" s="194">
        <f t="shared" si="4"/>
        <v>0</v>
      </c>
    </row>
    <row r="58" spans="1:21" x14ac:dyDescent="0.25">
      <c r="A58" s="19">
        <v>54</v>
      </c>
      <c r="B58" s="103">
        <f>'X. Satser pensjonstilskudd'!B58</f>
        <v>0</v>
      </c>
      <c r="C58" s="17">
        <f>'X. Satser pensjonstilskudd'!C58</f>
        <v>0</v>
      </c>
      <c r="D58" s="17" t="str">
        <f>IFERROR(_xlfn.XLOOKUP($C58,factPensjon[Virksomhetsnr.],factPensjon[Forpliktelser]),"")</f>
        <v/>
      </c>
      <c r="E58" s="102">
        <f>SUMIFS(BasilRadata[Heltidsplasser
0-2],BasilRadata[År],'0. Oppsett'!$C$7-1,BasilRadata[1B. Organisasjonsnummer:],$C58)</f>
        <v>0</v>
      </c>
      <c r="F58" s="23">
        <f>'4. Selvkost og satser'!$B$55</f>
        <v>316180.61632690748</v>
      </c>
      <c r="G58" s="102">
        <f>SUMIFS(BasilRadata[Heltidsplasser
3-6],BasilRadata[År],'0. Oppsett'!$C$7-1,BasilRadata[1B. Organisasjonsnummer:],$C58)</f>
        <v>0</v>
      </c>
      <c r="H58" s="23">
        <f>'4. Selvkost og satser'!$B$56</f>
        <v>170582.7774748485</v>
      </c>
      <c r="I58" s="111">
        <f t="shared" si="1"/>
        <v>0</v>
      </c>
      <c r="J58" s="115">
        <f>SUMIFS(BasilRadata[8E. Oppgi antall årsverk barnehagen har pensjonsforpliktelser for:],BasilRadata[År],'0. Oppsett'!$C$7-1,BasilRadata[1B. Organisasjonsnummer:],'X. Utbetalingsmodul'!$C58)</f>
        <v>0</v>
      </c>
      <c r="K58" s="111" t="str">
        <f>_xlfn.XLOOKUP(C58,'X. Satser pensjonstilskudd'!$C$5:$C$224,'X. Satser pensjonstilskudd'!$I$5:$I$224)</f>
        <v/>
      </c>
      <c r="L58" s="112" t="e">
        <f t="shared" si="2"/>
        <v>#VALUE!</v>
      </c>
      <c r="M58" s="192">
        <f t="shared" si="3"/>
        <v>0</v>
      </c>
      <c r="N58" s="192">
        <f>IFERROR(M58*'0. Oppsett'!$C$30,0)</f>
        <v>0</v>
      </c>
      <c r="O58" s="25">
        <v>0</v>
      </c>
      <c r="P58" s="25"/>
      <c r="Q58" s="25"/>
      <c r="R58" s="25"/>
      <c r="S58" s="25">
        <v>0</v>
      </c>
      <c r="T58" s="194">
        <v>0</v>
      </c>
      <c r="U58" s="194">
        <f t="shared" si="4"/>
        <v>0</v>
      </c>
    </row>
    <row r="59" spans="1:21" x14ac:dyDescent="0.25">
      <c r="A59" s="16">
        <v>55</v>
      </c>
      <c r="B59" s="103">
        <f>'X. Satser pensjonstilskudd'!B59</f>
        <v>0</v>
      </c>
      <c r="C59" s="17">
        <f>'X. Satser pensjonstilskudd'!C59</f>
        <v>0</v>
      </c>
      <c r="D59" s="17" t="str">
        <f>IFERROR(_xlfn.XLOOKUP($C59,factPensjon[Virksomhetsnr.],factPensjon[Forpliktelser]),"")</f>
        <v/>
      </c>
      <c r="E59" s="102">
        <f>SUMIFS(BasilRadata[Heltidsplasser
0-2],BasilRadata[År],'0. Oppsett'!$C$7-1,BasilRadata[1B. Organisasjonsnummer:],$C59)</f>
        <v>0</v>
      </c>
      <c r="F59" s="23">
        <f>'4. Selvkost og satser'!$B$55</f>
        <v>316180.61632690748</v>
      </c>
      <c r="G59" s="102">
        <f>SUMIFS(BasilRadata[Heltidsplasser
3-6],BasilRadata[År],'0. Oppsett'!$C$7-1,BasilRadata[1B. Organisasjonsnummer:],$C59)</f>
        <v>0</v>
      </c>
      <c r="H59" s="23">
        <f>'4. Selvkost og satser'!$B$56</f>
        <v>170582.7774748485</v>
      </c>
      <c r="I59" s="111">
        <f t="shared" si="1"/>
        <v>0</v>
      </c>
      <c r="J59" s="115">
        <f>SUMIFS(BasilRadata[8E. Oppgi antall årsverk barnehagen har pensjonsforpliktelser for:],BasilRadata[År],'0. Oppsett'!$C$7-1,BasilRadata[1B. Organisasjonsnummer:],'X. Utbetalingsmodul'!$C59)</f>
        <v>0</v>
      </c>
      <c r="K59" s="111" t="str">
        <f>_xlfn.XLOOKUP(C59,'X. Satser pensjonstilskudd'!$C$5:$C$224,'X. Satser pensjonstilskudd'!$I$5:$I$224)</f>
        <v/>
      </c>
      <c r="L59" s="112" t="e">
        <f t="shared" si="2"/>
        <v>#VALUE!</v>
      </c>
      <c r="M59" s="192">
        <f t="shared" si="3"/>
        <v>0</v>
      </c>
      <c r="N59" s="192">
        <f>IFERROR(M59*'0. Oppsett'!$C$30,0)</f>
        <v>0</v>
      </c>
      <c r="O59" s="25">
        <v>0</v>
      </c>
      <c r="P59" s="25"/>
      <c r="Q59" s="25"/>
      <c r="R59" s="25"/>
      <c r="S59" s="25">
        <v>0</v>
      </c>
      <c r="T59" s="194">
        <v>0</v>
      </c>
      <c r="U59" s="194">
        <f t="shared" si="4"/>
        <v>0</v>
      </c>
    </row>
    <row r="60" spans="1:21" x14ac:dyDescent="0.25">
      <c r="A60" s="19">
        <v>56</v>
      </c>
      <c r="B60" s="103">
        <f>'X. Satser pensjonstilskudd'!B60</f>
        <v>0</v>
      </c>
      <c r="C60" s="17">
        <f>'X. Satser pensjonstilskudd'!C60</f>
        <v>0</v>
      </c>
      <c r="D60" s="17" t="str">
        <f>IFERROR(_xlfn.XLOOKUP($C60,factPensjon[Virksomhetsnr.],factPensjon[Forpliktelser]),"")</f>
        <v/>
      </c>
      <c r="E60" s="102">
        <f>SUMIFS(BasilRadata[Heltidsplasser
0-2],BasilRadata[År],'0. Oppsett'!$C$7-1,BasilRadata[1B. Organisasjonsnummer:],$C60)</f>
        <v>0</v>
      </c>
      <c r="F60" s="23">
        <f>'4. Selvkost og satser'!$B$55</f>
        <v>316180.61632690748</v>
      </c>
      <c r="G60" s="102">
        <f>SUMIFS(BasilRadata[Heltidsplasser
3-6],BasilRadata[År],'0. Oppsett'!$C$7-1,BasilRadata[1B. Organisasjonsnummer:],$C60)</f>
        <v>0</v>
      </c>
      <c r="H60" s="23">
        <f>'4. Selvkost og satser'!$B$56</f>
        <v>170582.7774748485</v>
      </c>
      <c r="I60" s="111">
        <f t="shared" si="1"/>
        <v>0</v>
      </c>
      <c r="J60" s="115">
        <f>SUMIFS(BasilRadata[8E. Oppgi antall årsverk barnehagen har pensjonsforpliktelser for:],BasilRadata[År],'0. Oppsett'!$C$7-1,BasilRadata[1B. Organisasjonsnummer:],'X. Utbetalingsmodul'!$C60)</f>
        <v>0</v>
      </c>
      <c r="K60" s="111" t="str">
        <f>_xlfn.XLOOKUP(C60,'X. Satser pensjonstilskudd'!$C$5:$C$224,'X. Satser pensjonstilskudd'!$I$5:$I$224)</f>
        <v/>
      </c>
      <c r="L60" s="112" t="e">
        <f t="shared" si="2"/>
        <v>#VALUE!</v>
      </c>
      <c r="M60" s="192">
        <f t="shared" si="3"/>
        <v>0</v>
      </c>
      <c r="N60" s="192">
        <f>IFERROR(M60*'0. Oppsett'!$C$30,0)</f>
        <v>0</v>
      </c>
      <c r="O60" s="25">
        <v>0</v>
      </c>
      <c r="P60" s="25"/>
      <c r="Q60" s="25"/>
      <c r="R60" s="25"/>
      <c r="S60" s="25">
        <v>0</v>
      </c>
      <c r="T60" s="194">
        <v>0</v>
      </c>
      <c r="U60" s="194">
        <f t="shared" si="4"/>
        <v>0</v>
      </c>
    </row>
    <row r="61" spans="1:21" x14ac:dyDescent="0.25">
      <c r="A61" s="16">
        <v>57</v>
      </c>
      <c r="B61" s="103">
        <f>'X. Satser pensjonstilskudd'!B61</f>
        <v>0</v>
      </c>
      <c r="C61" s="17">
        <f>'X. Satser pensjonstilskudd'!C61</f>
        <v>0</v>
      </c>
      <c r="D61" s="17" t="str">
        <f>IFERROR(_xlfn.XLOOKUP($C61,factPensjon[Virksomhetsnr.],factPensjon[Forpliktelser]),"")</f>
        <v/>
      </c>
      <c r="E61" s="102">
        <f>SUMIFS(BasilRadata[Heltidsplasser
0-2],BasilRadata[År],'0. Oppsett'!$C$7-1,BasilRadata[1B. Organisasjonsnummer:],$C61)</f>
        <v>0</v>
      </c>
      <c r="F61" s="23">
        <f>'4. Selvkost og satser'!$B$55</f>
        <v>316180.61632690748</v>
      </c>
      <c r="G61" s="102">
        <f>SUMIFS(BasilRadata[Heltidsplasser
3-6],BasilRadata[År],'0. Oppsett'!$C$7-1,BasilRadata[1B. Organisasjonsnummer:],$C61)</f>
        <v>0</v>
      </c>
      <c r="H61" s="23">
        <f>'4. Selvkost og satser'!$B$56</f>
        <v>170582.7774748485</v>
      </c>
      <c r="I61" s="111">
        <f t="shared" si="1"/>
        <v>0</v>
      </c>
      <c r="J61" s="115">
        <f>SUMIFS(BasilRadata[8E. Oppgi antall årsverk barnehagen har pensjonsforpliktelser for:],BasilRadata[År],'0. Oppsett'!$C$7-1,BasilRadata[1B. Organisasjonsnummer:],'X. Utbetalingsmodul'!$C61)</f>
        <v>0</v>
      </c>
      <c r="K61" s="111" t="str">
        <f>_xlfn.XLOOKUP(C61,'X. Satser pensjonstilskudd'!$C$5:$C$224,'X. Satser pensjonstilskudd'!$I$5:$I$224)</f>
        <v/>
      </c>
      <c r="L61" s="112" t="e">
        <f t="shared" si="2"/>
        <v>#VALUE!</v>
      </c>
      <c r="M61" s="192">
        <f t="shared" si="3"/>
        <v>0</v>
      </c>
      <c r="N61" s="192">
        <f>IFERROR(M61*'0. Oppsett'!$C$30,0)</f>
        <v>0</v>
      </c>
      <c r="O61" s="25">
        <v>0</v>
      </c>
      <c r="P61" s="25"/>
      <c r="Q61" s="25"/>
      <c r="R61" s="25"/>
      <c r="S61" s="25">
        <v>0</v>
      </c>
      <c r="T61" s="194">
        <v>0</v>
      </c>
      <c r="U61" s="194">
        <f t="shared" si="4"/>
        <v>0</v>
      </c>
    </row>
    <row r="62" spans="1:21" x14ac:dyDescent="0.25">
      <c r="A62" s="19">
        <v>58</v>
      </c>
      <c r="B62" s="103">
        <f>'X. Satser pensjonstilskudd'!B62</f>
        <v>0</v>
      </c>
      <c r="C62" s="17">
        <f>'X. Satser pensjonstilskudd'!C62</f>
        <v>0</v>
      </c>
      <c r="D62" s="17" t="str">
        <f>IFERROR(_xlfn.XLOOKUP($C62,factPensjon[Virksomhetsnr.],factPensjon[Forpliktelser]),"")</f>
        <v/>
      </c>
      <c r="E62" s="102">
        <f>SUMIFS(BasilRadata[Heltidsplasser
0-2],BasilRadata[År],'0. Oppsett'!$C$7-1,BasilRadata[1B. Organisasjonsnummer:],$C62)</f>
        <v>0</v>
      </c>
      <c r="F62" s="23">
        <f>'4. Selvkost og satser'!$B$55</f>
        <v>316180.61632690748</v>
      </c>
      <c r="G62" s="102">
        <f>SUMIFS(BasilRadata[Heltidsplasser
3-6],BasilRadata[År],'0. Oppsett'!$C$7-1,BasilRadata[1B. Organisasjonsnummer:],$C62)</f>
        <v>0</v>
      </c>
      <c r="H62" s="23">
        <f>'4. Selvkost og satser'!$B$56</f>
        <v>170582.7774748485</v>
      </c>
      <c r="I62" s="111">
        <f t="shared" si="1"/>
        <v>0</v>
      </c>
      <c r="J62" s="115">
        <f>SUMIFS(BasilRadata[8E. Oppgi antall årsverk barnehagen har pensjonsforpliktelser for:],BasilRadata[År],'0. Oppsett'!$C$7-1,BasilRadata[1B. Organisasjonsnummer:],'X. Utbetalingsmodul'!$C62)</f>
        <v>0</v>
      </c>
      <c r="K62" s="111" t="str">
        <f>_xlfn.XLOOKUP(C62,'X. Satser pensjonstilskudd'!$C$5:$C$224,'X. Satser pensjonstilskudd'!$I$5:$I$224)</f>
        <v/>
      </c>
      <c r="L62" s="112" t="e">
        <f t="shared" si="2"/>
        <v>#VALUE!</v>
      </c>
      <c r="M62" s="192">
        <f t="shared" si="3"/>
        <v>0</v>
      </c>
      <c r="N62" s="192">
        <f>IFERROR(M62*'0. Oppsett'!$C$30,0)</f>
        <v>0</v>
      </c>
      <c r="O62" s="25">
        <v>0</v>
      </c>
      <c r="P62" s="25"/>
      <c r="Q62" s="25"/>
      <c r="R62" s="25"/>
      <c r="S62" s="25">
        <v>0</v>
      </c>
      <c r="T62" s="194">
        <v>0</v>
      </c>
      <c r="U62" s="194">
        <f t="shared" si="4"/>
        <v>0</v>
      </c>
    </row>
    <row r="63" spans="1:21" x14ac:dyDescent="0.25">
      <c r="A63" s="16">
        <v>59</v>
      </c>
      <c r="B63" s="103">
        <f>'X. Satser pensjonstilskudd'!B63</f>
        <v>0</v>
      </c>
      <c r="C63" s="17">
        <f>'X. Satser pensjonstilskudd'!C63</f>
        <v>0</v>
      </c>
      <c r="D63" s="17" t="str">
        <f>IFERROR(_xlfn.XLOOKUP($C63,factPensjon[Virksomhetsnr.],factPensjon[Forpliktelser]),"")</f>
        <v/>
      </c>
      <c r="E63" s="102">
        <f>SUMIFS(BasilRadata[Heltidsplasser
0-2],BasilRadata[År],'0. Oppsett'!$C$7-1,BasilRadata[1B. Organisasjonsnummer:],$C63)</f>
        <v>0</v>
      </c>
      <c r="F63" s="23">
        <f>'4. Selvkost og satser'!$B$55</f>
        <v>316180.61632690748</v>
      </c>
      <c r="G63" s="102">
        <f>SUMIFS(BasilRadata[Heltidsplasser
3-6],BasilRadata[År],'0. Oppsett'!$C$7-1,BasilRadata[1B. Organisasjonsnummer:],$C63)</f>
        <v>0</v>
      </c>
      <c r="H63" s="23">
        <f>'4. Selvkost og satser'!$B$56</f>
        <v>170582.7774748485</v>
      </c>
      <c r="I63" s="111">
        <f t="shared" si="1"/>
        <v>0</v>
      </c>
      <c r="J63" s="115">
        <f>SUMIFS(BasilRadata[8E. Oppgi antall årsverk barnehagen har pensjonsforpliktelser for:],BasilRadata[År],'0. Oppsett'!$C$7-1,BasilRadata[1B. Organisasjonsnummer:],'X. Utbetalingsmodul'!$C63)</f>
        <v>0</v>
      </c>
      <c r="K63" s="111" t="str">
        <f>_xlfn.XLOOKUP(C63,'X. Satser pensjonstilskudd'!$C$5:$C$224,'X. Satser pensjonstilskudd'!$I$5:$I$224)</f>
        <v/>
      </c>
      <c r="L63" s="112" t="e">
        <f t="shared" si="2"/>
        <v>#VALUE!</v>
      </c>
      <c r="M63" s="192">
        <f t="shared" si="3"/>
        <v>0</v>
      </c>
      <c r="N63" s="192">
        <f>IFERROR(M63*'0. Oppsett'!$C$30,0)</f>
        <v>0</v>
      </c>
      <c r="O63" s="25">
        <v>0</v>
      </c>
      <c r="P63" s="25"/>
      <c r="Q63" s="25"/>
      <c r="R63" s="25"/>
      <c r="S63" s="25">
        <v>0</v>
      </c>
      <c r="T63" s="194">
        <v>0</v>
      </c>
      <c r="U63" s="194">
        <f t="shared" si="4"/>
        <v>0</v>
      </c>
    </row>
    <row r="64" spans="1:21" x14ac:dyDescent="0.25">
      <c r="A64" s="19">
        <v>60</v>
      </c>
      <c r="B64" s="103">
        <f>'X. Satser pensjonstilskudd'!B64</f>
        <v>0</v>
      </c>
      <c r="C64" s="17">
        <f>'X. Satser pensjonstilskudd'!C64</f>
        <v>0</v>
      </c>
      <c r="D64" s="17" t="str">
        <f>IFERROR(_xlfn.XLOOKUP($C64,factPensjon[Virksomhetsnr.],factPensjon[Forpliktelser]),"")</f>
        <v/>
      </c>
      <c r="E64" s="102">
        <f>SUMIFS(BasilRadata[Heltidsplasser
0-2],BasilRadata[År],'0. Oppsett'!$C$7-1,BasilRadata[1B. Organisasjonsnummer:],$C64)</f>
        <v>0</v>
      </c>
      <c r="F64" s="23">
        <f>'4. Selvkost og satser'!$B$55</f>
        <v>316180.61632690748</v>
      </c>
      <c r="G64" s="102">
        <f>SUMIFS(BasilRadata[Heltidsplasser
3-6],BasilRadata[År],'0. Oppsett'!$C$7-1,BasilRadata[1B. Organisasjonsnummer:],$C64)</f>
        <v>0</v>
      </c>
      <c r="H64" s="23">
        <f>'4. Selvkost og satser'!$B$56</f>
        <v>170582.7774748485</v>
      </c>
      <c r="I64" s="111">
        <f t="shared" si="1"/>
        <v>0</v>
      </c>
      <c r="J64" s="115">
        <f>SUMIFS(BasilRadata[8E. Oppgi antall årsverk barnehagen har pensjonsforpliktelser for:],BasilRadata[År],'0. Oppsett'!$C$7-1,BasilRadata[1B. Organisasjonsnummer:],'X. Utbetalingsmodul'!$C64)</f>
        <v>0</v>
      </c>
      <c r="K64" s="111" t="str">
        <f>_xlfn.XLOOKUP(C64,'X. Satser pensjonstilskudd'!$C$5:$C$224,'X. Satser pensjonstilskudd'!$I$5:$I$224)</f>
        <v/>
      </c>
      <c r="L64" s="112" t="e">
        <f t="shared" si="2"/>
        <v>#VALUE!</v>
      </c>
      <c r="M64" s="192">
        <f t="shared" si="3"/>
        <v>0</v>
      </c>
      <c r="N64" s="192">
        <f>IFERROR(M64*'0. Oppsett'!$C$30,0)</f>
        <v>0</v>
      </c>
      <c r="O64" s="25">
        <v>0</v>
      </c>
      <c r="P64" s="25"/>
      <c r="Q64" s="25"/>
      <c r="R64" s="25"/>
      <c r="S64" s="25">
        <v>0</v>
      </c>
      <c r="T64" s="194">
        <v>0</v>
      </c>
      <c r="U64" s="194">
        <f t="shared" si="4"/>
        <v>0</v>
      </c>
    </row>
    <row r="65" spans="1:21" x14ac:dyDescent="0.25">
      <c r="A65" s="16">
        <v>61</v>
      </c>
      <c r="B65" s="103">
        <f>'X. Satser pensjonstilskudd'!B65</f>
        <v>0</v>
      </c>
      <c r="C65" s="17">
        <f>'X. Satser pensjonstilskudd'!C65</f>
        <v>0</v>
      </c>
      <c r="D65" s="17" t="str">
        <f>IFERROR(_xlfn.XLOOKUP($C65,factPensjon[Virksomhetsnr.],factPensjon[Forpliktelser]),"")</f>
        <v/>
      </c>
      <c r="E65" s="102">
        <f>SUMIFS(BasilRadata[Heltidsplasser
0-2],BasilRadata[År],'0. Oppsett'!$C$7-1,BasilRadata[1B. Organisasjonsnummer:],$C65)</f>
        <v>0</v>
      </c>
      <c r="F65" s="23">
        <f>'4. Selvkost og satser'!$B$55</f>
        <v>316180.61632690748</v>
      </c>
      <c r="G65" s="102">
        <f>SUMIFS(BasilRadata[Heltidsplasser
3-6],BasilRadata[År],'0. Oppsett'!$C$7-1,BasilRadata[1B. Organisasjonsnummer:],$C65)</f>
        <v>0</v>
      </c>
      <c r="H65" s="23">
        <f>'4. Selvkost og satser'!$B$56</f>
        <v>170582.7774748485</v>
      </c>
      <c r="I65" s="111">
        <f t="shared" si="1"/>
        <v>0</v>
      </c>
      <c r="J65" s="115">
        <f>SUMIFS(BasilRadata[8E. Oppgi antall årsverk barnehagen har pensjonsforpliktelser for:],BasilRadata[År],'0. Oppsett'!$C$7-1,BasilRadata[1B. Organisasjonsnummer:],'X. Utbetalingsmodul'!$C65)</f>
        <v>0</v>
      </c>
      <c r="K65" s="111" t="str">
        <f>_xlfn.XLOOKUP(C65,'X. Satser pensjonstilskudd'!$C$5:$C$224,'X. Satser pensjonstilskudd'!$I$5:$I$224)</f>
        <v/>
      </c>
      <c r="L65" s="112" t="e">
        <f t="shared" si="2"/>
        <v>#VALUE!</v>
      </c>
      <c r="M65" s="192">
        <f t="shared" si="3"/>
        <v>0</v>
      </c>
      <c r="N65" s="192">
        <f>IFERROR(M65*'0. Oppsett'!$C$30,0)</f>
        <v>0</v>
      </c>
      <c r="O65" s="25">
        <v>0</v>
      </c>
      <c r="P65" s="25"/>
      <c r="Q65" s="25"/>
      <c r="R65" s="25"/>
      <c r="S65" s="25">
        <v>0</v>
      </c>
      <c r="T65" s="194">
        <v>0</v>
      </c>
      <c r="U65" s="194">
        <f t="shared" si="4"/>
        <v>0</v>
      </c>
    </row>
    <row r="66" spans="1:21" x14ac:dyDescent="0.25">
      <c r="A66" s="19">
        <v>62</v>
      </c>
      <c r="B66" s="103">
        <f>'X. Satser pensjonstilskudd'!B66</f>
        <v>0</v>
      </c>
      <c r="C66" s="17">
        <f>'X. Satser pensjonstilskudd'!C66</f>
        <v>0</v>
      </c>
      <c r="D66" s="17" t="str">
        <f>IFERROR(_xlfn.XLOOKUP($C66,factPensjon[Virksomhetsnr.],factPensjon[Forpliktelser]),"")</f>
        <v/>
      </c>
      <c r="E66" s="102">
        <f>SUMIFS(BasilRadata[Heltidsplasser
0-2],BasilRadata[År],'0. Oppsett'!$C$7-1,BasilRadata[1B. Organisasjonsnummer:],$C66)</f>
        <v>0</v>
      </c>
      <c r="F66" s="23">
        <f>'4. Selvkost og satser'!$B$55</f>
        <v>316180.61632690748</v>
      </c>
      <c r="G66" s="102">
        <f>SUMIFS(BasilRadata[Heltidsplasser
3-6],BasilRadata[År],'0. Oppsett'!$C$7-1,BasilRadata[1B. Organisasjonsnummer:],$C66)</f>
        <v>0</v>
      </c>
      <c r="H66" s="23">
        <f>'4. Selvkost og satser'!$B$56</f>
        <v>170582.7774748485</v>
      </c>
      <c r="I66" s="111">
        <f t="shared" si="1"/>
        <v>0</v>
      </c>
      <c r="J66" s="115">
        <f>SUMIFS(BasilRadata[8E. Oppgi antall årsverk barnehagen har pensjonsforpliktelser for:],BasilRadata[År],'0. Oppsett'!$C$7-1,BasilRadata[1B. Organisasjonsnummer:],'X. Utbetalingsmodul'!$C66)</f>
        <v>0</v>
      </c>
      <c r="K66" s="111" t="str">
        <f>_xlfn.XLOOKUP(C66,'X. Satser pensjonstilskudd'!$C$5:$C$224,'X. Satser pensjonstilskudd'!$I$5:$I$224)</f>
        <v/>
      </c>
      <c r="L66" s="112" t="e">
        <f t="shared" si="2"/>
        <v>#VALUE!</v>
      </c>
      <c r="M66" s="192">
        <f t="shared" si="3"/>
        <v>0</v>
      </c>
      <c r="N66" s="192">
        <f>IFERROR(M66*'0. Oppsett'!$C$30,0)</f>
        <v>0</v>
      </c>
      <c r="O66" s="25">
        <v>0</v>
      </c>
      <c r="P66" s="25"/>
      <c r="Q66" s="25"/>
      <c r="R66" s="25"/>
      <c r="S66" s="25">
        <v>0</v>
      </c>
      <c r="T66" s="194">
        <v>0</v>
      </c>
      <c r="U66" s="194">
        <f t="shared" si="4"/>
        <v>0</v>
      </c>
    </row>
    <row r="67" spans="1:21" x14ac:dyDescent="0.25">
      <c r="A67" s="16">
        <v>63</v>
      </c>
      <c r="B67" s="103">
        <f>'X. Satser pensjonstilskudd'!B67</f>
        <v>0</v>
      </c>
      <c r="C67" s="17">
        <f>'X. Satser pensjonstilskudd'!C67</f>
        <v>0</v>
      </c>
      <c r="D67" s="17" t="str">
        <f>IFERROR(_xlfn.XLOOKUP($C67,factPensjon[Virksomhetsnr.],factPensjon[Forpliktelser]),"")</f>
        <v/>
      </c>
      <c r="E67" s="102">
        <f>SUMIFS(BasilRadata[Heltidsplasser
0-2],BasilRadata[År],'0. Oppsett'!$C$7-1,BasilRadata[1B. Organisasjonsnummer:],$C67)</f>
        <v>0</v>
      </c>
      <c r="F67" s="23">
        <f>'4. Selvkost og satser'!$B$55</f>
        <v>316180.61632690748</v>
      </c>
      <c r="G67" s="102">
        <f>SUMIFS(BasilRadata[Heltidsplasser
3-6],BasilRadata[År],'0. Oppsett'!$C$7-1,BasilRadata[1B. Organisasjonsnummer:],$C67)</f>
        <v>0</v>
      </c>
      <c r="H67" s="23">
        <f>'4. Selvkost og satser'!$B$56</f>
        <v>170582.7774748485</v>
      </c>
      <c r="I67" s="111">
        <f t="shared" si="1"/>
        <v>0</v>
      </c>
      <c r="J67" s="115">
        <f>SUMIFS(BasilRadata[8E. Oppgi antall årsverk barnehagen har pensjonsforpliktelser for:],BasilRadata[År],'0. Oppsett'!$C$7-1,BasilRadata[1B. Organisasjonsnummer:],'X. Utbetalingsmodul'!$C67)</f>
        <v>0</v>
      </c>
      <c r="K67" s="111" t="str">
        <f>_xlfn.XLOOKUP(C67,'X. Satser pensjonstilskudd'!$C$5:$C$224,'X. Satser pensjonstilskudd'!$I$5:$I$224)</f>
        <v/>
      </c>
      <c r="L67" s="112" t="e">
        <f t="shared" si="2"/>
        <v>#VALUE!</v>
      </c>
      <c r="M67" s="192">
        <f t="shared" si="3"/>
        <v>0</v>
      </c>
      <c r="N67" s="192">
        <f>IFERROR(M67*'0. Oppsett'!$C$30,0)</f>
        <v>0</v>
      </c>
      <c r="O67" s="25">
        <v>0</v>
      </c>
      <c r="P67" s="25"/>
      <c r="Q67" s="25"/>
      <c r="R67" s="25"/>
      <c r="S67" s="25">
        <v>0</v>
      </c>
      <c r="T67" s="194">
        <v>0</v>
      </c>
      <c r="U67" s="194">
        <f t="shared" si="4"/>
        <v>0</v>
      </c>
    </row>
    <row r="68" spans="1:21" x14ac:dyDescent="0.25">
      <c r="A68" s="19">
        <v>64</v>
      </c>
      <c r="B68" s="103">
        <f>'X. Satser pensjonstilskudd'!B68</f>
        <v>0</v>
      </c>
      <c r="C68" s="17">
        <f>'X. Satser pensjonstilskudd'!C68</f>
        <v>0</v>
      </c>
      <c r="D68" s="17" t="str">
        <f>IFERROR(_xlfn.XLOOKUP($C68,factPensjon[Virksomhetsnr.],factPensjon[Forpliktelser]),"")</f>
        <v/>
      </c>
      <c r="E68" s="102">
        <f>SUMIFS(BasilRadata[Heltidsplasser
0-2],BasilRadata[År],'0. Oppsett'!$C$7-1,BasilRadata[1B. Organisasjonsnummer:],$C68)</f>
        <v>0</v>
      </c>
      <c r="F68" s="23">
        <f>'4. Selvkost og satser'!$B$55</f>
        <v>316180.61632690748</v>
      </c>
      <c r="G68" s="102">
        <f>SUMIFS(BasilRadata[Heltidsplasser
3-6],BasilRadata[År],'0. Oppsett'!$C$7-1,BasilRadata[1B. Organisasjonsnummer:],$C68)</f>
        <v>0</v>
      </c>
      <c r="H68" s="23">
        <f>'4. Selvkost og satser'!$B$56</f>
        <v>170582.7774748485</v>
      </c>
      <c r="I68" s="111">
        <f t="shared" si="1"/>
        <v>0</v>
      </c>
      <c r="J68" s="115">
        <f>SUMIFS(BasilRadata[8E. Oppgi antall årsverk barnehagen har pensjonsforpliktelser for:],BasilRadata[År],'0. Oppsett'!$C$7-1,BasilRadata[1B. Organisasjonsnummer:],'X. Utbetalingsmodul'!$C68)</f>
        <v>0</v>
      </c>
      <c r="K68" s="111" t="str">
        <f>_xlfn.XLOOKUP(C68,'X. Satser pensjonstilskudd'!$C$5:$C$224,'X. Satser pensjonstilskudd'!$I$5:$I$224)</f>
        <v/>
      </c>
      <c r="L68" s="112" t="e">
        <f t="shared" si="2"/>
        <v>#VALUE!</v>
      </c>
      <c r="M68" s="192">
        <f t="shared" si="3"/>
        <v>0</v>
      </c>
      <c r="N68" s="192">
        <f>IFERROR(M68*'0. Oppsett'!$C$30,0)</f>
        <v>0</v>
      </c>
      <c r="O68" s="25">
        <v>0</v>
      </c>
      <c r="P68" s="25"/>
      <c r="Q68" s="25"/>
      <c r="R68" s="25"/>
      <c r="S68" s="25">
        <v>0</v>
      </c>
      <c r="T68" s="194">
        <v>0</v>
      </c>
      <c r="U68" s="194">
        <f t="shared" si="4"/>
        <v>0</v>
      </c>
    </row>
    <row r="69" spans="1:21" x14ac:dyDescent="0.25">
      <c r="A69" s="16">
        <v>65</v>
      </c>
      <c r="B69" s="103">
        <f>'X. Satser pensjonstilskudd'!B69</f>
        <v>0</v>
      </c>
      <c r="C69" s="17">
        <f>'X. Satser pensjonstilskudd'!C69</f>
        <v>0</v>
      </c>
      <c r="D69" s="17" t="str">
        <f>IFERROR(_xlfn.XLOOKUP($C69,factPensjon[Virksomhetsnr.],factPensjon[Forpliktelser]),"")</f>
        <v/>
      </c>
      <c r="E69" s="102">
        <f>SUMIFS(BasilRadata[Heltidsplasser
0-2],BasilRadata[År],'0. Oppsett'!$C$7-1,BasilRadata[1B. Organisasjonsnummer:],$C69)</f>
        <v>0</v>
      </c>
      <c r="F69" s="23">
        <f>'4. Selvkost og satser'!$B$55</f>
        <v>316180.61632690748</v>
      </c>
      <c r="G69" s="102">
        <f>SUMIFS(BasilRadata[Heltidsplasser
3-6],BasilRadata[År],'0. Oppsett'!$C$7-1,BasilRadata[1B. Organisasjonsnummer:],$C69)</f>
        <v>0</v>
      </c>
      <c r="H69" s="23">
        <f>'4. Selvkost og satser'!$B$56</f>
        <v>170582.7774748485</v>
      </c>
      <c r="I69" s="111">
        <f t="shared" si="1"/>
        <v>0</v>
      </c>
      <c r="J69" s="115">
        <f>SUMIFS(BasilRadata[8E. Oppgi antall årsverk barnehagen har pensjonsforpliktelser for:],BasilRadata[År],'0. Oppsett'!$C$7-1,BasilRadata[1B. Organisasjonsnummer:],'X. Utbetalingsmodul'!$C69)</f>
        <v>0</v>
      </c>
      <c r="K69" s="111" t="str">
        <f>_xlfn.XLOOKUP(C69,'X. Satser pensjonstilskudd'!$C$5:$C$224,'X. Satser pensjonstilskudd'!$I$5:$I$224)</f>
        <v/>
      </c>
      <c r="L69" s="112" t="e">
        <f t="shared" si="2"/>
        <v>#VALUE!</v>
      </c>
      <c r="M69" s="192">
        <f t="shared" si="3"/>
        <v>0</v>
      </c>
      <c r="N69" s="192">
        <f>IFERROR(M69*'0. Oppsett'!$C$30,0)</f>
        <v>0</v>
      </c>
      <c r="O69" s="25">
        <v>0</v>
      </c>
      <c r="P69" s="25"/>
      <c r="Q69" s="25"/>
      <c r="R69" s="25"/>
      <c r="S69" s="25">
        <v>0</v>
      </c>
      <c r="T69" s="194">
        <v>0</v>
      </c>
      <c r="U69" s="194">
        <f t="shared" si="4"/>
        <v>0</v>
      </c>
    </row>
    <row r="70" spans="1:21" x14ac:dyDescent="0.25">
      <c r="A70" s="19">
        <v>66</v>
      </c>
      <c r="B70" s="103">
        <f>'X. Satser pensjonstilskudd'!B70</f>
        <v>0</v>
      </c>
      <c r="C70" s="17">
        <f>'X. Satser pensjonstilskudd'!C70</f>
        <v>0</v>
      </c>
      <c r="D70" s="17" t="str">
        <f>IFERROR(_xlfn.XLOOKUP($C70,factPensjon[Virksomhetsnr.],factPensjon[Forpliktelser]),"")</f>
        <v/>
      </c>
      <c r="E70" s="102">
        <f>SUMIFS(BasilRadata[Heltidsplasser
0-2],BasilRadata[År],'0. Oppsett'!$C$7-1,BasilRadata[1B. Organisasjonsnummer:],$C70)</f>
        <v>0</v>
      </c>
      <c r="F70" s="23">
        <f>'4. Selvkost og satser'!$B$55</f>
        <v>316180.61632690748</v>
      </c>
      <c r="G70" s="102">
        <f>SUMIFS(BasilRadata[Heltidsplasser
3-6],BasilRadata[År],'0. Oppsett'!$C$7-1,BasilRadata[1B. Organisasjonsnummer:],$C70)</f>
        <v>0</v>
      </c>
      <c r="H70" s="23">
        <f>'4. Selvkost og satser'!$B$56</f>
        <v>170582.7774748485</v>
      </c>
      <c r="I70" s="111">
        <f t="shared" ref="I70:I133" si="5">IFERROR(IF(B70="",0,E70*F70+G70*H70),0)</f>
        <v>0</v>
      </c>
      <c r="J70" s="115">
        <f>SUMIFS(BasilRadata[8E. Oppgi antall årsverk barnehagen har pensjonsforpliktelser for:],BasilRadata[År],'0. Oppsett'!$C$7-1,BasilRadata[1B. Organisasjonsnummer:],'X. Utbetalingsmodul'!$C70)</f>
        <v>0</v>
      </c>
      <c r="K70" s="111" t="str">
        <f>_xlfn.XLOOKUP(C70,'X. Satser pensjonstilskudd'!$C$5:$C$224,'X. Satser pensjonstilskudd'!$I$5:$I$224)</f>
        <v/>
      </c>
      <c r="L70" s="112" t="e">
        <f t="shared" ref="L70:L133" si="6">K70*J70</f>
        <v>#VALUE!</v>
      </c>
      <c r="M70" s="192">
        <f t="shared" ref="M70:M133" si="7">E70+G70</f>
        <v>0</v>
      </c>
      <c r="N70" s="192">
        <f>IFERROR(M70*'0. Oppsett'!$C$30,0)</f>
        <v>0</v>
      </c>
      <c r="O70" s="25">
        <v>0</v>
      </c>
      <c r="P70" s="25"/>
      <c r="Q70" s="25"/>
      <c r="R70" s="25"/>
      <c r="S70" s="25">
        <v>0</v>
      </c>
      <c r="T70" s="194">
        <v>0</v>
      </c>
      <c r="U70" s="194">
        <f t="shared" si="4"/>
        <v>0</v>
      </c>
    </row>
    <row r="71" spans="1:21" x14ac:dyDescent="0.25">
      <c r="A71" s="16">
        <v>67</v>
      </c>
      <c r="B71" s="103">
        <f>'X. Satser pensjonstilskudd'!B71</f>
        <v>0</v>
      </c>
      <c r="C71" s="17">
        <f>'X. Satser pensjonstilskudd'!C71</f>
        <v>0</v>
      </c>
      <c r="D71" s="17" t="str">
        <f>IFERROR(_xlfn.XLOOKUP($C71,factPensjon[Virksomhetsnr.],factPensjon[Forpliktelser]),"")</f>
        <v/>
      </c>
      <c r="E71" s="102">
        <f>SUMIFS(BasilRadata[Heltidsplasser
0-2],BasilRadata[År],'0. Oppsett'!$C$7-1,BasilRadata[1B. Organisasjonsnummer:],$C71)</f>
        <v>0</v>
      </c>
      <c r="F71" s="23">
        <f>'4. Selvkost og satser'!$B$55</f>
        <v>316180.61632690748</v>
      </c>
      <c r="G71" s="102">
        <f>SUMIFS(BasilRadata[Heltidsplasser
3-6],BasilRadata[År],'0. Oppsett'!$C$7-1,BasilRadata[1B. Organisasjonsnummer:],$C71)</f>
        <v>0</v>
      </c>
      <c r="H71" s="23">
        <f>'4. Selvkost og satser'!$B$56</f>
        <v>170582.7774748485</v>
      </c>
      <c r="I71" s="111">
        <f t="shared" si="5"/>
        <v>0</v>
      </c>
      <c r="J71" s="115">
        <f>SUMIFS(BasilRadata[8E. Oppgi antall årsverk barnehagen har pensjonsforpliktelser for:],BasilRadata[År],'0. Oppsett'!$C$7-1,BasilRadata[1B. Organisasjonsnummer:],'X. Utbetalingsmodul'!$C71)</f>
        <v>0</v>
      </c>
      <c r="K71" s="111" t="str">
        <f>_xlfn.XLOOKUP(C71,'X. Satser pensjonstilskudd'!$C$5:$C$224,'X. Satser pensjonstilskudd'!$I$5:$I$224)</f>
        <v/>
      </c>
      <c r="L71" s="112" t="e">
        <f t="shared" si="6"/>
        <v>#VALUE!</v>
      </c>
      <c r="M71" s="192">
        <f t="shared" si="7"/>
        <v>0</v>
      </c>
      <c r="N71" s="192">
        <f>IFERROR(M71*'0. Oppsett'!$C$30,0)</f>
        <v>0</v>
      </c>
      <c r="O71" s="25">
        <v>0</v>
      </c>
      <c r="P71" s="25"/>
      <c r="Q71" s="25"/>
      <c r="R71" s="25"/>
      <c r="S71" s="25">
        <v>0</v>
      </c>
      <c r="T71" s="194">
        <v>0</v>
      </c>
      <c r="U71" s="194">
        <f t="shared" si="4"/>
        <v>0</v>
      </c>
    </row>
    <row r="72" spans="1:21" x14ac:dyDescent="0.25">
      <c r="A72" s="19">
        <v>68</v>
      </c>
      <c r="B72" s="103">
        <f>'X. Satser pensjonstilskudd'!B72</f>
        <v>0</v>
      </c>
      <c r="C72" s="17">
        <f>'X. Satser pensjonstilskudd'!C72</f>
        <v>0</v>
      </c>
      <c r="D72" s="17" t="str">
        <f>IFERROR(_xlfn.XLOOKUP($C72,factPensjon[Virksomhetsnr.],factPensjon[Forpliktelser]),"")</f>
        <v/>
      </c>
      <c r="E72" s="102">
        <f>SUMIFS(BasilRadata[Heltidsplasser
0-2],BasilRadata[År],'0. Oppsett'!$C$7-1,BasilRadata[1B. Organisasjonsnummer:],$C72)</f>
        <v>0</v>
      </c>
      <c r="F72" s="23">
        <f>'4. Selvkost og satser'!$B$55</f>
        <v>316180.61632690748</v>
      </c>
      <c r="G72" s="102">
        <f>SUMIFS(BasilRadata[Heltidsplasser
3-6],BasilRadata[År],'0. Oppsett'!$C$7-1,BasilRadata[1B. Organisasjonsnummer:],$C72)</f>
        <v>0</v>
      </c>
      <c r="H72" s="23">
        <f>'4. Selvkost og satser'!$B$56</f>
        <v>170582.7774748485</v>
      </c>
      <c r="I72" s="111">
        <f t="shared" si="5"/>
        <v>0</v>
      </c>
      <c r="J72" s="115">
        <f>SUMIFS(BasilRadata[8E. Oppgi antall årsverk barnehagen har pensjonsforpliktelser for:],BasilRadata[År],'0. Oppsett'!$C$7-1,BasilRadata[1B. Organisasjonsnummer:],'X. Utbetalingsmodul'!$C72)</f>
        <v>0</v>
      </c>
      <c r="K72" s="111" t="str">
        <f>_xlfn.XLOOKUP(C72,'X. Satser pensjonstilskudd'!$C$5:$C$224,'X. Satser pensjonstilskudd'!$I$5:$I$224)</f>
        <v/>
      </c>
      <c r="L72" s="112" t="e">
        <f t="shared" si="6"/>
        <v>#VALUE!</v>
      </c>
      <c r="M72" s="192">
        <f t="shared" si="7"/>
        <v>0</v>
      </c>
      <c r="N72" s="192">
        <f>IFERROR(M72*'0. Oppsett'!$C$30,0)</f>
        <v>0</v>
      </c>
      <c r="O72" s="25">
        <v>0</v>
      </c>
      <c r="P72" s="25"/>
      <c r="Q72" s="25"/>
      <c r="R72" s="25"/>
      <c r="S72" s="25">
        <v>0</v>
      </c>
      <c r="T72" s="194">
        <v>0</v>
      </c>
      <c r="U72" s="194">
        <f t="shared" si="4"/>
        <v>0</v>
      </c>
    </row>
    <row r="73" spans="1:21" x14ac:dyDescent="0.25">
      <c r="A73" s="16">
        <v>69</v>
      </c>
      <c r="B73" s="103">
        <f>'X. Satser pensjonstilskudd'!B73</f>
        <v>0</v>
      </c>
      <c r="C73" s="17">
        <f>'X. Satser pensjonstilskudd'!C73</f>
        <v>0</v>
      </c>
      <c r="D73" s="17" t="str">
        <f>IFERROR(_xlfn.XLOOKUP($C73,factPensjon[Virksomhetsnr.],factPensjon[Forpliktelser]),"")</f>
        <v/>
      </c>
      <c r="E73" s="102">
        <f>SUMIFS(BasilRadata[Heltidsplasser
0-2],BasilRadata[År],'0. Oppsett'!$C$7-1,BasilRadata[1B. Organisasjonsnummer:],$C73)</f>
        <v>0</v>
      </c>
      <c r="F73" s="23">
        <f>'4. Selvkost og satser'!$B$55</f>
        <v>316180.61632690748</v>
      </c>
      <c r="G73" s="102">
        <f>SUMIFS(BasilRadata[Heltidsplasser
3-6],BasilRadata[År],'0. Oppsett'!$C$7-1,BasilRadata[1B. Organisasjonsnummer:],$C73)</f>
        <v>0</v>
      </c>
      <c r="H73" s="23">
        <f>'4. Selvkost og satser'!$B$56</f>
        <v>170582.7774748485</v>
      </c>
      <c r="I73" s="111">
        <f t="shared" si="5"/>
        <v>0</v>
      </c>
      <c r="J73" s="115">
        <f>SUMIFS(BasilRadata[8E. Oppgi antall årsverk barnehagen har pensjonsforpliktelser for:],BasilRadata[År],'0. Oppsett'!$C$7-1,BasilRadata[1B. Organisasjonsnummer:],'X. Utbetalingsmodul'!$C73)</f>
        <v>0</v>
      </c>
      <c r="K73" s="111" t="str">
        <f>_xlfn.XLOOKUP(C73,'X. Satser pensjonstilskudd'!$C$5:$C$224,'X. Satser pensjonstilskudd'!$I$5:$I$224)</f>
        <v/>
      </c>
      <c r="L73" s="112" t="e">
        <f t="shared" si="6"/>
        <v>#VALUE!</v>
      </c>
      <c r="M73" s="192">
        <f t="shared" si="7"/>
        <v>0</v>
      </c>
      <c r="N73" s="192">
        <f>IFERROR(M73*'0. Oppsett'!$C$30,0)</f>
        <v>0</v>
      </c>
      <c r="O73" s="25">
        <v>0</v>
      </c>
      <c r="P73" s="25"/>
      <c r="Q73" s="25"/>
      <c r="R73" s="25"/>
      <c r="S73" s="25">
        <v>0</v>
      </c>
      <c r="T73" s="194">
        <v>0</v>
      </c>
      <c r="U73" s="194">
        <f t="shared" si="4"/>
        <v>0</v>
      </c>
    </row>
    <row r="74" spans="1:21" x14ac:dyDescent="0.25">
      <c r="A74" s="19">
        <v>70</v>
      </c>
      <c r="B74" s="103">
        <f>'X. Satser pensjonstilskudd'!B74</f>
        <v>0</v>
      </c>
      <c r="C74" s="17">
        <f>'X. Satser pensjonstilskudd'!C74</f>
        <v>0</v>
      </c>
      <c r="D74" s="17" t="str">
        <f>IFERROR(_xlfn.XLOOKUP($C74,factPensjon[Virksomhetsnr.],factPensjon[Forpliktelser]),"")</f>
        <v/>
      </c>
      <c r="E74" s="102">
        <f>SUMIFS(BasilRadata[Heltidsplasser
0-2],BasilRadata[År],'0. Oppsett'!$C$7-1,BasilRadata[1B. Organisasjonsnummer:],$C74)</f>
        <v>0</v>
      </c>
      <c r="F74" s="23">
        <f>'4. Selvkost og satser'!$B$55</f>
        <v>316180.61632690748</v>
      </c>
      <c r="G74" s="102">
        <f>SUMIFS(BasilRadata[Heltidsplasser
3-6],BasilRadata[År],'0. Oppsett'!$C$7-1,BasilRadata[1B. Organisasjonsnummer:],$C74)</f>
        <v>0</v>
      </c>
      <c r="H74" s="23">
        <f>'4. Selvkost og satser'!$B$56</f>
        <v>170582.7774748485</v>
      </c>
      <c r="I74" s="111">
        <f t="shared" si="5"/>
        <v>0</v>
      </c>
      <c r="J74" s="115">
        <f>SUMIFS(BasilRadata[8E. Oppgi antall årsverk barnehagen har pensjonsforpliktelser for:],BasilRadata[År],'0. Oppsett'!$C$7-1,BasilRadata[1B. Organisasjonsnummer:],'X. Utbetalingsmodul'!$C74)</f>
        <v>0</v>
      </c>
      <c r="K74" s="111" t="str">
        <f>_xlfn.XLOOKUP(C74,'X. Satser pensjonstilskudd'!$C$5:$C$224,'X. Satser pensjonstilskudd'!$I$5:$I$224)</f>
        <v/>
      </c>
      <c r="L74" s="112" t="e">
        <f t="shared" si="6"/>
        <v>#VALUE!</v>
      </c>
      <c r="M74" s="192">
        <f t="shared" si="7"/>
        <v>0</v>
      </c>
      <c r="N74" s="192">
        <f>IFERROR(M74*'0. Oppsett'!$C$30,0)</f>
        <v>0</v>
      </c>
      <c r="O74" s="25">
        <v>0</v>
      </c>
      <c r="P74" s="25"/>
      <c r="Q74" s="25"/>
      <c r="R74" s="25"/>
      <c r="S74" s="25">
        <v>0</v>
      </c>
      <c r="T74" s="194">
        <v>0</v>
      </c>
      <c r="U74" s="194">
        <f t="shared" si="4"/>
        <v>0</v>
      </c>
    </row>
    <row r="75" spans="1:21" x14ac:dyDescent="0.25">
      <c r="A75" s="16">
        <v>71</v>
      </c>
      <c r="B75" s="103">
        <f>'X. Satser pensjonstilskudd'!B75</f>
        <v>0</v>
      </c>
      <c r="C75" s="17">
        <f>'X. Satser pensjonstilskudd'!C75</f>
        <v>0</v>
      </c>
      <c r="D75" s="17" t="str">
        <f>IFERROR(_xlfn.XLOOKUP($C75,factPensjon[Virksomhetsnr.],factPensjon[Forpliktelser]),"")</f>
        <v/>
      </c>
      <c r="E75" s="102">
        <f>SUMIFS(BasilRadata[Heltidsplasser
0-2],BasilRadata[År],'0. Oppsett'!$C$7-1,BasilRadata[1B. Organisasjonsnummer:],$C75)</f>
        <v>0</v>
      </c>
      <c r="F75" s="23">
        <f>'4. Selvkost og satser'!$B$55</f>
        <v>316180.61632690748</v>
      </c>
      <c r="G75" s="102">
        <f>SUMIFS(BasilRadata[Heltidsplasser
3-6],BasilRadata[År],'0. Oppsett'!$C$7-1,BasilRadata[1B. Organisasjonsnummer:],$C75)</f>
        <v>0</v>
      </c>
      <c r="H75" s="23">
        <f>'4. Selvkost og satser'!$B$56</f>
        <v>170582.7774748485</v>
      </c>
      <c r="I75" s="111">
        <f t="shared" si="5"/>
        <v>0</v>
      </c>
      <c r="J75" s="115">
        <f>SUMIFS(BasilRadata[8E. Oppgi antall årsverk barnehagen har pensjonsforpliktelser for:],BasilRadata[År],'0. Oppsett'!$C$7-1,BasilRadata[1B. Organisasjonsnummer:],'X. Utbetalingsmodul'!$C75)</f>
        <v>0</v>
      </c>
      <c r="K75" s="111" t="str">
        <f>_xlfn.XLOOKUP(C75,'X. Satser pensjonstilskudd'!$C$5:$C$224,'X. Satser pensjonstilskudd'!$I$5:$I$224)</f>
        <v/>
      </c>
      <c r="L75" s="112" t="e">
        <f t="shared" si="6"/>
        <v>#VALUE!</v>
      </c>
      <c r="M75" s="192">
        <f t="shared" si="7"/>
        <v>0</v>
      </c>
      <c r="N75" s="192">
        <f>IFERROR(M75*'0. Oppsett'!$C$30,0)</f>
        <v>0</v>
      </c>
      <c r="O75" s="25">
        <v>0</v>
      </c>
      <c r="P75" s="25"/>
      <c r="Q75" s="25"/>
      <c r="R75" s="25"/>
      <c r="S75" s="25">
        <v>0</v>
      </c>
      <c r="T75" s="194">
        <v>0</v>
      </c>
      <c r="U75" s="194">
        <f t="shared" ref="U75:U138" si="8">IFERROR(IF(B75="",0,I75+K75+N75+O75+S75+T75),0)</f>
        <v>0</v>
      </c>
    </row>
    <row r="76" spans="1:21" x14ac:dyDescent="0.25">
      <c r="A76" s="19">
        <v>72</v>
      </c>
      <c r="B76" s="103">
        <f>'X. Satser pensjonstilskudd'!B76</f>
        <v>0</v>
      </c>
      <c r="C76" s="17">
        <f>'X. Satser pensjonstilskudd'!C76</f>
        <v>0</v>
      </c>
      <c r="D76" s="17" t="str">
        <f>IFERROR(_xlfn.XLOOKUP($C76,factPensjon[Virksomhetsnr.],factPensjon[Forpliktelser]),"")</f>
        <v/>
      </c>
      <c r="E76" s="102">
        <f>SUMIFS(BasilRadata[Heltidsplasser
0-2],BasilRadata[År],'0. Oppsett'!$C$7-1,BasilRadata[1B. Organisasjonsnummer:],$C76)</f>
        <v>0</v>
      </c>
      <c r="F76" s="23">
        <f>'4. Selvkost og satser'!$B$55</f>
        <v>316180.61632690748</v>
      </c>
      <c r="G76" s="102">
        <f>SUMIFS(BasilRadata[Heltidsplasser
3-6],BasilRadata[År],'0. Oppsett'!$C$7-1,BasilRadata[1B. Organisasjonsnummer:],$C76)</f>
        <v>0</v>
      </c>
      <c r="H76" s="23">
        <f>'4. Selvkost og satser'!$B$56</f>
        <v>170582.7774748485</v>
      </c>
      <c r="I76" s="111">
        <f t="shared" si="5"/>
        <v>0</v>
      </c>
      <c r="J76" s="115">
        <f>SUMIFS(BasilRadata[8E. Oppgi antall årsverk barnehagen har pensjonsforpliktelser for:],BasilRadata[År],'0. Oppsett'!$C$7-1,BasilRadata[1B. Organisasjonsnummer:],'X. Utbetalingsmodul'!$C76)</f>
        <v>0</v>
      </c>
      <c r="K76" s="111" t="str">
        <f>_xlfn.XLOOKUP(C76,'X. Satser pensjonstilskudd'!$C$5:$C$224,'X. Satser pensjonstilskudd'!$I$5:$I$224)</f>
        <v/>
      </c>
      <c r="L76" s="112" t="e">
        <f t="shared" si="6"/>
        <v>#VALUE!</v>
      </c>
      <c r="M76" s="192">
        <f t="shared" si="7"/>
        <v>0</v>
      </c>
      <c r="N76" s="192">
        <f>IFERROR(M76*'0. Oppsett'!$C$30,0)</f>
        <v>0</v>
      </c>
      <c r="O76" s="25">
        <v>0</v>
      </c>
      <c r="P76" s="25"/>
      <c r="Q76" s="25"/>
      <c r="R76" s="25"/>
      <c r="S76" s="25">
        <v>0</v>
      </c>
      <c r="T76" s="194">
        <v>0</v>
      </c>
      <c r="U76" s="194">
        <f t="shared" si="8"/>
        <v>0</v>
      </c>
    </row>
    <row r="77" spans="1:21" x14ac:dyDescent="0.25">
      <c r="A77" s="16">
        <v>73</v>
      </c>
      <c r="B77" s="103">
        <f>'X. Satser pensjonstilskudd'!B77</f>
        <v>0</v>
      </c>
      <c r="C77" s="17">
        <f>'X. Satser pensjonstilskudd'!C77</f>
        <v>0</v>
      </c>
      <c r="D77" s="17" t="str">
        <f>IFERROR(_xlfn.XLOOKUP($C77,factPensjon[Virksomhetsnr.],factPensjon[Forpliktelser]),"")</f>
        <v/>
      </c>
      <c r="E77" s="102">
        <f>SUMIFS(BasilRadata[Heltidsplasser
0-2],BasilRadata[År],'0. Oppsett'!$C$7-1,BasilRadata[1B. Organisasjonsnummer:],$C77)</f>
        <v>0</v>
      </c>
      <c r="F77" s="23">
        <f>'4. Selvkost og satser'!$B$55</f>
        <v>316180.61632690748</v>
      </c>
      <c r="G77" s="102">
        <f>SUMIFS(BasilRadata[Heltidsplasser
3-6],BasilRadata[År],'0. Oppsett'!$C$7-1,BasilRadata[1B. Organisasjonsnummer:],$C77)</f>
        <v>0</v>
      </c>
      <c r="H77" s="23">
        <f>'4. Selvkost og satser'!$B$56</f>
        <v>170582.7774748485</v>
      </c>
      <c r="I77" s="111">
        <f t="shared" si="5"/>
        <v>0</v>
      </c>
      <c r="J77" s="115">
        <f>SUMIFS(BasilRadata[8E. Oppgi antall årsverk barnehagen har pensjonsforpliktelser for:],BasilRadata[År],'0. Oppsett'!$C$7-1,BasilRadata[1B. Organisasjonsnummer:],'X. Utbetalingsmodul'!$C77)</f>
        <v>0</v>
      </c>
      <c r="K77" s="111" t="str">
        <f>_xlfn.XLOOKUP(C77,'X. Satser pensjonstilskudd'!$C$5:$C$224,'X. Satser pensjonstilskudd'!$I$5:$I$224)</f>
        <v/>
      </c>
      <c r="L77" s="112" t="e">
        <f t="shared" si="6"/>
        <v>#VALUE!</v>
      </c>
      <c r="M77" s="192">
        <f t="shared" si="7"/>
        <v>0</v>
      </c>
      <c r="N77" s="192">
        <f>IFERROR(M77*'0. Oppsett'!$C$30,0)</f>
        <v>0</v>
      </c>
      <c r="O77" s="25">
        <v>0</v>
      </c>
      <c r="P77" s="25"/>
      <c r="Q77" s="25"/>
      <c r="R77" s="25"/>
      <c r="S77" s="25">
        <v>0</v>
      </c>
      <c r="T77" s="194">
        <v>0</v>
      </c>
      <c r="U77" s="194">
        <f t="shared" si="8"/>
        <v>0</v>
      </c>
    </row>
    <row r="78" spans="1:21" x14ac:dyDescent="0.25">
      <c r="A78" s="19">
        <v>74</v>
      </c>
      <c r="B78" s="103">
        <f>'X. Satser pensjonstilskudd'!B78</f>
        <v>0</v>
      </c>
      <c r="C78" s="17">
        <f>'X. Satser pensjonstilskudd'!C78</f>
        <v>0</v>
      </c>
      <c r="D78" s="17" t="str">
        <f>IFERROR(_xlfn.XLOOKUP($C78,factPensjon[Virksomhetsnr.],factPensjon[Forpliktelser]),"")</f>
        <v/>
      </c>
      <c r="E78" s="102">
        <f>SUMIFS(BasilRadata[Heltidsplasser
0-2],BasilRadata[År],'0. Oppsett'!$C$7-1,BasilRadata[1B. Organisasjonsnummer:],$C78)</f>
        <v>0</v>
      </c>
      <c r="F78" s="23">
        <f>'4. Selvkost og satser'!$B$55</f>
        <v>316180.61632690748</v>
      </c>
      <c r="G78" s="102">
        <f>SUMIFS(BasilRadata[Heltidsplasser
3-6],BasilRadata[År],'0. Oppsett'!$C$7-1,BasilRadata[1B. Organisasjonsnummer:],$C78)</f>
        <v>0</v>
      </c>
      <c r="H78" s="23">
        <f>'4. Selvkost og satser'!$B$56</f>
        <v>170582.7774748485</v>
      </c>
      <c r="I78" s="111">
        <f t="shared" si="5"/>
        <v>0</v>
      </c>
      <c r="J78" s="115">
        <f>SUMIFS(BasilRadata[8E. Oppgi antall årsverk barnehagen har pensjonsforpliktelser for:],BasilRadata[År],'0. Oppsett'!$C$7-1,BasilRadata[1B. Organisasjonsnummer:],'X. Utbetalingsmodul'!$C78)</f>
        <v>0</v>
      </c>
      <c r="K78" s="111" t="str">
        <f>_xlfn.XLOOKUP(C78,'X. Satser pensjonstilskudd'!$C$5:$C$224,'X. Satser pensjonstilskudd'!$I$5:$I$224)</f>
        <v/>
      </c>
      <c r="L78" s="112" t="e">
        <f t="shared" si="6"/>
        <v>#VALUE!</v>
      </c>
      <c r="M78" s="192">
        <f t="shared" si="7"/>
        <v>0</v>
      </c>
      <c r="N78" s="192">
        <f>IFERROR(M78*'0. Oppsett'!$C$30,0)</f>
        <v>0</v>
      </c>
      <c r="O78" s="25">
        <v>0</v>
      </c>
      <c r="P78" s="25"/>
      <c r="Q78" s="25"/>
      <c r="R78" s="25"/>
      <c r="S78" s="25">
        <v>0</v>
      </c>
      <c r="T78" s="194">
        <v>0</v>
      </c>
      <c r="U78" s="194">
        <f t="shared" si="8"/>
        <v>0</v>
      </c>
    </row>
    <row r="79" spans="1:21" x14ac:dyDescent="0.25">
      <c r="A79" s="16">
        <v>75</v>
      </c>
      <c r="B79" s="103">
        <f>'X. Satser pensjonstilskudd'!B79</f>
        <v>0</v>
      </c>
      <c r="C79" s="17">
        <f>'X. Satser pensjonstilskudd'!C79</f>
        <v>0</v>
      </c>
      <c r="D79" s="17" t="str">
        <f>IFERROR(_xlfn.XLOOKUP($C79,factPensjon[Virksomhetsnr.],factPensjon[Forpliktelser]),"")</f>
        <v/>
      </c>
      <c r="E79" s="102">
        <f>SUMIFS(BasilRadata[Heltidsplasser
0-2],BasilRadata[År],'0. Oppsett'!$C$7-1,BasilRadata[1B. Organisasjonsnummer:],$C79)</f>
        <v>0</v>
      </c>
      <c r="F79" s="23">
        <f>'4. Selvkost og satser'!$B$55</f>
        <v>316180.61632690748</v>
      </c>
      <c r="G79" s="102">
        <f>SUMIFS(BasilRadata[Heltidsplasser
3-6],BasilRadata[År],'0. Oppsett'!$C$7-1,BasilRadata[1B. Organisasjonsnummer:],$C79)</f>
        <v>0</v>
      </c>
      <c r="H79" s="23">
        <f>'4. Selvkost og satser'!$B$56</f>
        <v>170582.7774748485</v>
      </c>
      <c r="I79" s="111">
        <f t="shared" si="5"/>
        <v>0</v>
      </c>
      <c r="J79" s="115">
        <f>SUMIFS(BasilRadata[8E. Oppgi antall årsverk barnehagen har pensjonsforpliktelser for:],BasilRadata[År],'0. Oppsett'!$C$7-1,BasilRadata[1B. Organisasjonsnummer:],'X. Utbetalingsmodul'!$C79)</f>
        <v>0</v>
      </c>
      <c r="K79" s="111" t="str">
        <f>_xlfn.XLOOKUP(C79,'X. Satser pensjonstilskudd'!$C$5:$C$224,'X. Satser pensjonstilskudd'!$I$5:$I$224)</f>
        <v/>
      </c>
      <c r="L79" s="112" t="e">
        <f t="shared" si="6"/>
        <v>#VALUE!</v>
      </c>
      <c r="M79" s="192">
        <f t="shared" si="7"/>
        <v>0</v>
      </c>
      <c r="N79" s="192">
        <f>IFERROR(M79*'0. Oppsett'!$C$30,0)</f>
        <v>0</v>
      </c>
      <c r="O79" s="25">
        <v>0</v>
      </c>
      <c r="P79" s="25"/>
      <c r="Q79" s="25"/>
      <c r="R79" s="25"/>
      <c r="S79" s="25">
        <v>0</v>
      </c>
      <c r="T79" s="194">
        <v>0</v>
      </c>
      <c r="U79" s="194">
        <f t="shared" si="8"/>
        <v>0</v>
      </c>
    </row>
    <row r="80" spans="1:21" x14ac:dyDescent="0.25">
      <c r="A80" s="19">
        <v>76</v>
      </c>
      <c r="B80" s="103">
        <f>'X. Satser pensjonstilskudd'!B80</f>
        <v>0</v>
      </c>
      <c r="C80" s="17">
        <f>'X. Satser pensjonstilskudd'!C80</f>
        <v>0</v>
      </c>
      <c r="D80" s="17" t="str">
        <f>IFERROR(_xlfn.XLOOKUP($C80,factPensjon[Virksomhetsnr.],factPensjon[Forpliktelser]),"")</f>
        <v/>
      </c>
      <c r="E80" s="102">
        <f>SUMIFS(BasilRadata[Heltidsplasser
0-2],BasilRadata[År],'0. Oppsett'!$C$7-1,BasilRadata[1B. Organisasjonsnummer:],$C80)</f>
        <v>0</v>
      </c>
      <c r="F80" s="23">
        <f>'4. Selvkost og satser'!$B$55</f>
        <v>316180.61632690748</v>
      </c>
      <c r="G80" s="102">
        <f>SUMIFS(BasilRadata[Heltidsplasser
3-6],BasilRadata[År],'0. Oppsett'!$C$7-1,BasilRadata[1B. Organisasjonsnummer:],$C80)</f>
        <v>0</v>
      </c>
      <c r="H80" s="23">
        <f>'4. Selvkost og satser'!$B$56</f>
        <v>170582.7774748485</v>
      </c>
      <c r="I80" s="111">
        <f t="shared" si="5"/>
        <v>0</v>
      </c>
      <c r="J80" s="115">
        <f>SUMIFS(BasilRadata[8E. Oppgi antall årsverk barnehagen har pensjonsforpliktelser for:],BasilRadata[År],'0. Oppsett'!$C$7-1,BasilRadata[1B. Organisasjonsnummer:],'X. Utbetalingsmodul'!$C80)</f>
        <v>0</v>
      </c>
      <c r="K80" s="111" t="str">
        <f>_xlfn.XLOOKUP(C80,'X. Satser pensjonstilskudd'!$C$5:$C$224,'X. Satser pensjonstilskudd'!$I$5:$I$224)</f>
        <v/>
      </c>
      <c r="L80" s="112" t="e">
        <f t="shared" si="6"/>
        <v>#VALUE!</v>
      </c>
      <c r="M80" s="192">
        <f t="shared" si="7"/>
        <v>0</v>
      </c>
      <c r="N80" s="192">
        <f>IFERROR(M80*'0. Oppsett'!$C$30,0)</f>
        <v>0</v>
      </c>
      <c r="O80" s="25">
        <v>0</v>
      </c>
      <c r="P80" s="25"/>
      <c r="Q80" s="25"/>
      <c r="R80" s="25"/>
      <c r="S80" s="25">
        <v>0</v>
      </c>
      <c r="T80" s="194">
        <v>0</v>
      </c>
      <c r="U80" s="194">
        <f t="shared" si="8"/>
        <v>0</v>
      </c>
    </row>
    <row r="81" spans="1:21" x14ac:dyDescent="0.25">
      <c r="A81" s="16">
        <v>77</v>
      </c>
      <c r="B81" s="103">
        <f>'X. Satser pensjonstilskudd'!B81</f>
        <v>0</v>
      </c>
      <c r="C81" s="17">
        <f>'X. Satser pensjonstilskudd'!C81</f>
        <v>0</v>
      </c>
      <c r="D81" s="17" t="str">
        <f>IFERROR(_xlfn.XLOOKUP($C81,factPensjon[Virksomhetsnr.],factPensjon[Forpliktelser]),"")</f>
        <v/>
      </c>
      <c r="E81" s="102">
        <f>SUMIFS(BasilRadata[Heltidsplasser
0-2],BasilRadata[År],'0. Oppsett'!$C$7-1,BasilRadata[1B. Organisasjonsnummer:],$C81)</f>
        <v>0</v>
      </c>
      <c r="F81" s="23">
        <f>'4. Selvkost og satser'!$B$55</f>
        <v>316180.61632690748</v>
      </c>
      <c r="G81" s="102">
        <f>SUMIFS(BasilRadata[Heltidsplasser
3-6],BasilRadata[År],'0. Oppsett'!$C$7-1,BasilRadata[1B. Organisasjonsnummer:],$C81)</f>
        <v>0</v>
      </c>
      <c r="H81" s="23">
        <f>'4. Selvkost og satser'!$B$56</f>
        <v>170582.7774748485</v>
      </c>
      <c r="I81" s="111">
        <f t="shared" si="5"/>
        <v>0</v>
      </c>
      <c r="J81" s="115">
        <f>SUMIFS(BasilRadata[8E. Oppgi antall årsverk barnehagen har pensjonsforpliktelser for:],BasilRadata[År],'0. Oppsett'!$C$7-1,BasilRadata[1B. Organisasjonsnummer:],'X. Utbetalingsmodul'!$C81)</f>
        <v>0</v>
      </c>
      <c r="K81" s="111" t="str">
        <f>_xlfn.XLOOKUP(C81,'X. Satser pensjonstilskudd'!$C$5:$C$224,'X. Satser pensjonstilskudd'!$I$5:$I$224)</f>
        <v/>
      </c>
      <c r="L81" s="112" t="e">
        <f t="shared" si="6"/>
        <v>#VALUE!</v>
      </c>
      <c r="M81" s="192">
        <f t="shared" si="7"/>
        <v>0</v>
      </c>
      <c r="N81" s="192">
        <f>IFERROR(M81*'0. Oppsett'!$C$30,0)</f>
        <v>0</v>
      </c>
      <c r="O81" s="25">
        <v>0</v>
      </c>
      <c r="P81" s="25"/>
      <c r="Q81" s="25"/>
      <c r="R81" s="25"/>
      <c r="S81" s="25">
        <v>0</v>
      </c>
      <c r="T81" s="194">
        <v>0</v>
      </c>
      <c r="U81" s="194">
        <f t="shared" si="8"/>
        <v>0</v>
      </c>
    </row>
    <row r="82" spans="1:21" x14ac:dyDescent="0.25">
      <c r="A82" s="19">
        <v>78</v>
      </c>
      <c r="B82" s="103">
        <f>'X. Satser pensjonstilskudd'!B82</f>
        <v>0</v>
      </c>
      <c r="C82" s="17">
        <f>'X. Satser pensjonstilskudd'!C82</f>
        <v>0</v>
      </c>
      <c r="D82" s="17" t="str">
        <f>IFERROR(_xlfn.XLOOKUP($C82,factPensjon[Virksomhetsnr.],factPensjon[Forpliktelser]),"")</f>
        <v/>
      </c>
      <c r="E82" s="102">
        <f>SUMIFS(BasilRadata[Heltidsplasser
0-2],BasilRadata[År],'0. Oppsett'!$C$7-1,BasilRadata[1B. Organisasjonsnummer:],$C82)</f>
        <v>0</v>
      </c>
      <c r="F82" s="23">
        <f>'4. Selvkost og satser'!$B$55</f>
        <v>316180.61632690748</v>
      </c>
      <c r="G82" s="102">
        <f>SUMIFS(BasilRadata[Heltidsplasser
3-6],BasilRadata[År],'0. Oppsett'!$C$7-1,BasilRadata[1B. Organisasjonsnummer:],$C82)</f>
        <v>0</v>
      </c>
      <c r="H82" s="23">
        <f>'4. Selvkost og satser'!$B$56</f>
        <v>170582.7774748485</v>
      </c>
      <c r="I82" s="111">
        <f t="shared" si="5"/>
        <v>0</v>
      </c>
      <c r="J82" s="115">
        <f>SUMIFS(BasilRadata[8E. Oppgi antall årsverk barnehagen har pensjonsforpliktelser for:],BasilRadata[År],'0. Oppsett'!$C$7-1,BasilRadata[1B. Organisasjonsnummer:],'X. Utbetalingsmodul'!$C82)</f>
        <v>0</v>
      </c>
      <c r="K82" s="111" t="str">
        <f>_xlfn.XLOOKUP(C82,'X. Satser pensjonstilskudd'!$C$5:$C$224,'X. Satser pensjonstilskudd'!$I$5:$I$224)</f>
        <v/>
      </c>
      <c r="L82" s="112" t="e">
        <f t="shared" si="6"/>
        <v>#VALUE!</v>
      </c>
      <c r="M82" s="192">
        <f t="shared" si="7"/>
        <v>0</v>
      </c>
      <c r="N82" s="192">
        <f>IFERROR(M82*'0. Oppsett'!$C$30,0)</f>
        <v>0</v>
      </c>
      <c r="O82" s="25">
        <v>0</v>
      </c>
      <c r="P82" s="25"/>
      <c r="Q82" s="25"/>
      <c r="R82" s="25"/>
      <c r="S82" s="25">
        <v>0</v>
      </c>
      <c r="T82" s="194">
        <v>0</v>
      </c>
      <c r="U82" s="194">
        <f t="shared" si="8"/>
        <v>0</v>
      </c>
    </row>
    <row r="83" spans="1:21" x14ac:dyDescent="0.25">
      <c r="A83" s="16">
        <v>79</v>
      </c>
      <c r="B83" s="103">
        <f>'X. Satser pensjonstilskudd'!B83</f>
        <v>0</v>
      </c>
      <c r="C83" s="17">
        <f>'X. Satser pensjonstilskudd'!C83</f>
        <v>0</v>
      </c>
      <c r="D83" s="17" t="str">
        <f>IFERROR(_xlfn.XLOOKUP($C83,factPensjon[Virksomhetsnr.],factPensjon[Forpliktelser]),"")</f>
        <v/>
      </c>
      <c r="E83" s="102">
        <f>SUMIFS(BasilRadata[Heltidsplasser
0-2],BasilRadata[År],'0. Oppsett'!$C$7-1,BasilRadata[1B. Organisasjonsnummer:],$C83)</f>
        <v>0</v>
      </c>
      <c r="F83" s="23">
        <f>'4. Selvkost og satser'!$B$55</f>
        <v>316180.61632690748</v>
      </c>
      <c r="G83" s="102">
        <f>SUMIFS(BasilRadata[Heltidsplasser
3-6],BasilRadata[År],'0. Oppsett'!$C$7-1,BasilRadata[1B. Organisasjonsnummer:],$C83)</f>
        <v>0</v>
      </c>
      <c r="H83" s="23">
        <f>'4. Selvkost og satser'!$B$56</f>
        <v>170582.7774748485</v>
      </c>
      <c r="I83" s="111">
        <f t="shared" si="5"/>
        <v>0</v>
      </c>
      <c r="J83" s="115">
        <f>SUMIFS(BasilRadata[8E. Oppgi antall årsverk barnehagen har pensjonsforpliktelser for:],BasilRadata[År],'0. Oppsett'!$C$7-1,BasilRadata[1B. Organisasjonsnummer:],'X. Utbetalingsmodul'!$C83)</f>
        <v>0</v>
      </c>
      <c r="K83" s="111" t="str">
        <f>_xlfn.XLOOKUP(C83,'X. Satser pensjonstilskudd'!$C$5:$C$224,'X. Satser pensjonstilskudd'!$I$5:$I$224)</f>
        <v/>
      </c>
      <c r="L83" s="112" t="e">
        <f t="shared" si="6"/>
        <v>#VALUE!</v>
      </c>
      <c r="M83" s="192">
        <f t="shared" si="7"/>
        <v>0</v>
      </c>
      <c r="N83" s="192">
        <f>IFERROR(M83*'0. Oppsett'!$C$30,0)</f>
        <v>0</v>
      </c>
      <c r="O83" s="25">
        <v>0</v>
      </c>
      <c r="P83" s="25"/>
      <c r="Q83" s="25"/>
      <c r="R83" s="25"/>
      <c r="S83" s="25">
        <v>0</v>
      </c>
      <c r="T83" s="194">
        <v>0</v>
      </c>
      <c r="U83" s="194">
        <f t="shared" si="8"/>
        <v>0</v>
      </c>
    </row>
    <row r="84" spans="1:21" x14ac:dyDescent="0.25">
      <c r="A84" s="19">
        <v>80</v>
      </c>
      <c r="B84" s="103">
        <f>'X. Satser pensjonstilskudd'!B84</f>
        <v>0</v>
      </c>
      <c r="C84" s="17">
        <f>'X. Satser pensjonstilskudd'!C84</f>
        <v>0</v>
      </c>
      <c r="D84" s="17" t="str">
        <f>IFERROR(_xlfn.XLOOKUP($C84,factPensjon[Virksomhetsnr.],factPensjon[Forpliktelser]),"")</f>
        <v/>
      </c>
      <c r="E84" s="102">
        <f>SUMIFS(BasilRadata[Heltidsplasser
0-2],BasilRadata[År],'0. Oppsett'!$C$7-1,BasilRadata[1B. Organisasjonsnummer:],$C84)</f>
        <v>0</v>
      </c>
      <c r="F84" s="23">
        <f>'4. Selvkost og satser'!$B$55</f>
        <v>316180.61632690748</v>
      </c>
      <c r="G84" s="102">
        <f>SUMIFS(BasilRadata[Heltidsplasser
3-6],BasilRadata[År],'0. Oppsett'!$C$7-1,BasilRadata[1B. Organisasjonsnummer:],$C84)</f>
        <v>0</v>
      </c>
      <c r="H84" s="23">
        <f>'4. Selvkost og satser'!$B$56</f>
        <v>170582.7774748485</v>
      </c>
      <c r="I84" s="111">
        <f t="shared" si="5"/>
        <v>0</v>
      </c>
      <c r="J84" s="115">
        <f>SUMIFS(BasilRadata[8E. Oppgi antall årsverk barnehagen har pensjonsforpliktelser for:],BasilRadata[År],'0. Oppsett'!$C$7-1,BasilRadata[1B. Organisasjonsnummer:],'X. Utbetalingsmodul'!$C84)</f>
        <v>0</v>
      </c>
      <c r="K84" s="111" t="str">
        <f>_xlfn.XLOOKUP(C84,'X. Satser pensjonstilskudd'!$C$5:$C$224,'X. Satser pensjonstilskudd'!$I$5:$I$224)</f>
        <v/>
      </c>
      <c r="L84" s="112" t="e">
        <f t="shared" si="6"/>
        <v>#VALUE!</v>
      </c>
      <c r="M84" s="192">
        <f t="shared" si="7"/>
        <v>0</v>
      </c>
      <c r="N84" s="192">
        <f>IFERROR(M84*'0. Oppsett'!$C$30,0)</f>
        <v>0</v>
      </c>
      <c r="O84" s="25">
        <v>0</v>
      </c>
      <c r="P84" s="25"/>
      <c r="Q84" s="25"/>
      <c r="R84" s="25"/>
      <c r="S84" s="25">
        <v>0</v>
      </c>
      <c r="T84" s="194">
        <v>0</v>
      </c>
      <c r="U84" s="194">
        <f t="shared" si="8"/>
        <v>0</v>
      </c>
    </row>
    <row r="85" spans="1:21" x14ac:dyDescent="0.25">
      <c r="A85" s="16">
        <v>81</v>
      </c>
      <c r="B85" s="103">
        <f>'X. Satser pensjonstilskudd'!B85</f>
        <v>0</v>
      </c>
      <c r="C85" s="17">
        <f>'X. Satser pensjonstilskudd'!C85</f>
        <v>0</v>
      </c>
      <c r="D85" s="17" t="str">
        <f>IFERROR(_xlfn.XLOOKUP($C85,factPensjon[Virksomhetsnr.],factPensjon[Forpliktelser]),"")</f>
        <v/>
      </c>
      <c r="E85" s="102">
        <f>SUMIFS(BasilRadata[Heltidsplasser
0-2],BasilRadata[År],'0. Oppsett'!$C$7-1,BasilRadata[1B. Organisasjonsnummer:],$C85)</f>
        <v>0</v>
      </c>
      <c r="F85" s="23">
        <f>'4. Selvkost og satser'!$B$55</f>
        <v>316180.61632690748</v>
      </c>
      <c r="G85" s="102">
        <f>SUMIFS(BasilRadata[Heltidsplasser
3-6],BasilRadata[År],'0. Oppsett'!$C$7-1,BasilRadata[1B. Organisasjonsnummer:],$C85)</f>
        <v>0</v>
      </c>
      <c r="H85" s="23">
        <f>'4. Selvkost og satser'!$B$56</f>
        <v>170582.7774748485</v>
      </c>
      <c r="I85" s="111">
        <f t="shared" si="5"/>
        <v>0</v>
      </c>
      <c r="J85" s="115">
        <f>SUMIFS(BasilRadata[8E. Oppgi antall årsverk barnehagen har pensjonsforpliktelser for:],BasilRadata[År],'0. Oppsett'!$C$7-1,BasilRadata[1B. Organisasjonsnummer:],'X. Utbetalingsmodul'!$C85)</f>
        <v>0</v>
      </c>
      <c r="K85" s="111" t="str">
        <f>_xlfn.XLOOKUP(C85,'X. Satser pensjonstilskudd'!$C$5:$C$224,'X. Satser pensjonstilskudd'!$I$5:$I$224)</f>
        <v/>
      </c>
      <c r="L85" s="112" t="e">
        <f t="shared" si="6"/>
        <v>#VALUE!</v>
      </c>
      <c r="M85" s="192">
        <f t="shared" si="7"/>
        <v>0</v>
      </c>
      <c r="N85" s="192">
        <f>IFERROR(M85*'0. Oppsett'!$C$30,0)</f>
        <v>0</v>
      </c>
      <c r="O85" s="25">
        <v>0</v>
      </c>
      <c r="P85" s="25"/>
      <c r="Q85" s="25"/>
      <c r="R85" s="25"/>
      <c r="S85" s="25">
        <v>0</v>
      </c>
      <c r="T85" s="194">
        <v>0</v>
      </c>
      <c r="U85" s="194">
        <f t="shared" si="8"/>
        <v>0</v>
      </c>
    </row>
    <row r="86" spans="1:21" x14ac:dyDescent="0.25">
      <c r="A86" s="19">
        <v>82</v>
      </c>
      <c r="B86" s="103">
        <f>'X. Satser pensjonstilskudd'!B86</f>
        <v>0</v>
      </c>
      <c r="C86" s="17">
        <f>'X. Satser pensjonstilskudd'!C86</f>
        <v>0</v>
      </c>
      <c r="D86" s="17" t="str">
        <f>IFERROR(_xlfn.XLOOKUP($C86,factPensjon[Virksomhetsnr.],factPensjon[Forpliktelser]),"")</f>
        <v/>
      </c>
      <c r="E86" s="102">
        <f>SUMIFS(BasilRadata[Heltidsplasser
0-2],BasilRadata[År],'0. Oppsett'!$C$7-1,BasilRadata[1B. Organisasjonsnummer:],$C86)</f>
        <v>0</v>
      </c>
      <c r="F86" s="23">
        <f>'4. Selvkost og satser'!$B$55</f>
        <v>316180.61632690748</v>
      </c>
      <c r="G86" s="102">
        <f>SUMIFS(BasilRadata[Heltidsplasser
3-6],BasilRadata[År],'0. Oppsett'!$C$7-1,BasilRadata[1B. Organisasjonsnummer:],$C86)</f>
        <v>0</v>
      </c>
      <c r="H86" s="23">
        <f>'4. Selvkost og satser'!$B$56</f>
        <v>170582.7774748485</v>
      </c>
      <c r="I86" s="111">
        <f t="shared" si="5"/>
        <v>0</v>
      </c>
      <c r="J86" s="115">
        <f>SUMIFS(BasilRadata[8E. Oppgi antall årsverk barnehagen har pensjonsforpliktelser for:],BasilRadata[År],'0. Oppsett'!$C$7-1,BasilRadata[1B. Organisasjonsnummer:],'X. Utbetalingsmodul'!$C86)</f>
        <v>0</v>
      </c>
      <c r="K86" s="111" t="str">
        <f>_xlfn.XLOOKUP(C86,'X. Satser pensjonstilskudd'!$C$5:$C$224,'X. Satser pensjonstilskudd'!$I$5:$I$224)</f>
        <v/>
      </c>
      <c r="L86" s="112" t="e">
        <f t="shared" si="6"/>
        <v>#VALUE!</v>
      </c>
      <c r="M86" s="192">
        <f t="shared" si="7"/>
        <v>0</v>
      </c>
      <c r="N86" s="192">
        <f>IFERROR(M86*'0. Oppsett'!$C$30,0)</f>
        <v>0</v>
      </c>
      <c r="O86" s="25">
        <v>0</v>
      </c>
      <c r="P86" s="25"/>
      <c r="Q86" s="25"/>
      <c r="R86" s="25"/>
      <c r="S86" s="25">
        <v>0</v>
      </c>
      <c r="T86" s="194">
        <v>0</v>
      </c>
      <c r="U86" s="194">
        <f t="shared" si="8"/>
        <v>0</v>
      </c>
    </row>
    <row r="87" spans="1:21" x14ac:dyDescent="0.25">
      <c r="A87" s="16">
        <v>83</v>
      </c>
      <c r="B87" s="103">
        <f>'X. Satser pensjonstilskudd'!B87</f>
        <v>0</v>
      </c>
      <c r="C87" s="17">
        <f>'X. Satser pensjonstilskudd'!C87</f>
        <v>0</v>
      </c>
      <c r="D87" s="17" t="str">
        <f>IFERROR(_xlfn.XLOOKUP($C87,factPensjon[Virksomhetsnr.],factPensjon[Forpliktelser]),"")</f>
        <v/>
      </c>
      <c r="E87" s="102">
        <f>SUMIFS(BasilRadata[Heltidsplasser
0-2],BasilRadata[År],'0. Oppsett'!$C$7-1,BasilRadata[1B. Organisasjonsnummer:],$C87)</f>
        <v>0</v>
      </c>
      <c r="F87" s="23">
        <f>'4. Selvkost og satser'!$B$55</f>
        <v>316180.61632690748</v>
      </c>
      <c r="G87" s="102">
        <f>SUMIFS(BasilRadata[Heltidsplasser
3-6],BasilRadata[År],'0. Oppsett'!$C$7-1,BasilRadata[1B. Organisasjonsnummer:],$C87)</f>
        <v>0</v>
      </c>
      <c r="H87" s="23">
        <f>'4. Selvkost og satser'!$B$56</f>
        <v>170582.7774748485</v>
      </c>
      <c r="I87" s="111">
        <f t="shared" si="5"/>
        <v>0</v>
      </c>
      <c r="J87" s="115">
        <f>SUMIFS(BasilRadata[8E. Oppgi antall årsverk barnehagen har pensjonsforpliktelser for:],BasilRadata[År],'0. Oppsett'!$C$7-1,BasilRadata[1B. Organisasjonsnummer:],'X. Utbetalingsmodul'!$C87)</f>
        <v>0</v>
      </c>
      <c r="K87" s="111" t="str">
        <f>_xlfn.XLOOKUP(C87,'X. Satser pensjonstilskudd'!$C$5:$C$224,'X. Satser pensjonstilskudd'!$I$5:$I$224)</f>
        <v/>
      </c>
      <c r="L87" s="112" t="e">
        <f t="shared" si="6"/>
        <v>#VALUE!</v>
      </c>
      <c r="M87" s="192">
        <f t="shared" si="7"/>
        <v>0</v>
      </c>
      <c r="N87" s="192">
        <f>IFERROR(M87*'0. Oppsett'!$C$30,0)</f>
        <v>0</v>
      </c>
      <c r="O87" s="25">
        <v>0</v>
      </c>
      <c r="P87" s="25"/>
      <c r="Q87" s="25"/>
      <c r="R87" s="25"/>
      <c r="S87" s="25">
        <v>0</v>
      </c>
      <c r="T87" s="194">
        <v>0</v>
      </c>
      <c r="U87" s="194">
        <f t="shared" si="8"/>
        <v>0</v>
      </c>
    </row>
    <row r="88" spans="1:21" x14ac:dyDescent="0.25">
      <c r="A88" s="19">
        <v>84</v>
      </c>
      <c r="B88" s="103">
        <f>'X. Satser pensjonstilskudd'!B88</f>
        <v>0</v>
      </c>
      <c r="C88" s="17">
        <f>'X. Satser pensjonstilskudd'!C88</f>
        <v>0</v>
      </c>
      <c r="D88" s="17" t="str">
        <f>IFERROR(_xlfn.XLOOKUP($C88,factPensjon[Virksomhetsnr.],factPensjon[Forpliktelser]),"")</f>
        <v/>
      </c>
      <c r="E88" s="102">
        <f>SUMIFS(BasilRadata[Heltidsplasser
0-2],BasilRadata[År],'0. Oppsett'!$C$7-1,BasilRadata[1B. Organisasjonsnummer:],$C88)</f>
        <v>0</v>
      </c>
      <c r="F88" s="23">
        <f>'4. Selvkost og satser'!$B$55</f>
        <v>316180.61632690748</v>
      </c>
      <c r="G88" s="102">
        <f>SUMIFS(BasilRadata[Heltidsplasser
3-6],BasilRadata[År],'0. Oppsett'!$C$7-1,BasilRadata[1B. Organisasjonsnummer:],$C88)</f>
        <v>0</v>
      </c>
      <c r="H88" s="23">
        <f>'4. Selvkost og satser'!$B$56</f>
        <v>170582.7774748485</v>
      </c>
      <c r="I88" s="111">
        <f t="shared" si="5"/>
        <v>0</v>
      </c>
      <c r="J88" s="115">
        <f>SUMIFS(BasilRadata[8E. Oppgi antall årsverk barnehagen har pensjonsforpliktelser for:],BasilRadata[År],'0. Oppsett'!$C$7-1,BasilRadata[1B. Organisasjonsnummer:],'X. Utbetalingsmodul'!$C88)</f>
        <v>0</v>
      </c>
      <c r="K88" s="111" t="str">
        <f>_xlfn.XLOOKUP(C88,'X. Satser pensjonstilskudd'!$C$5:$C$224,'X. Satser pensjonstilskudd'!$I$5:$I$224)</f>
        <v/>
      </c>
      <c r="L88" s="112" t="e">
        <f t="shared" si="6"/>
        <v>#VALUE!</v>
      </c>
      <c r="M88" s="192">
        <f t="shared" si="7"/>
        <v>0</v>
      </c>
      <c r="N88" s="192">
        <f>IFERROR(M88*'0. Oppsett'!$C$30,0)</f>
        <v>0</v>
      </c>
      <c r="O88" s="25">
        <v>0</v>
      </c>
      <c r="P88" s="25"/>
      <c r="Q88" s="25"/>
      <c r="R88" s="25"/>
      <c r="S88" s="25">
        <v>0</v>
      </c>
      <c r="T88" s="194">
        <v>0</v>
      </c>
      <c r="U88" s="194">
        <f t="shared" si="8"/>
        <v>0</v>
      </c>
    </row>
    <row r="89" spans="1:21" x14ac:dyDescent="0.25">
      <c r="A89" s="16">
        <v>85</v>
      </c>
      <c r="B89" s="103">
        <f>'X. Satser pensjonstilskudd'!B89</f>
        <v>0</v>
      </c>
      <c r="C89" s="17">
        <f>'X. Satser pensjonstilskudd'!C89</f>
        <v>0</v>
      </c>
      <c r="D89" s="17" t="str">
        <f>IFERROR(_xlfn.XLOOKUP($C89,factPensjon[Virksomhetsnr.],factPensjon[Forpliktelser]),"")</f>
        <v/>
      </c>
      <c r="E89" s="102">
        <f>SUMIFS(BasilRadata[Heltidsplasser
0-2],BasilRadata[År],'0. Oppsett'!$C$7-1,BasilRadata[1B. Organisasjonsnummer:],$C89)</f>
        <v>0</v>
      </c>
      <c r="F89" s="23">
        <f>'4. Selvkost og satser'!$B$55</f>
        <v>316180.61632690748</v>
      </c>
      <c r="G89" s="102">
        <f>SUMIFS(BasilRadata[Heltidsplasser
3-6],BasilRadata[År],'0. Oppsett'!$C$7-1,BasilRadata[1B. Organisasjonsnummer:],$C89)</f>
        <v>0</v>
      </c>
      <c r="H89" s="23">
        <f>'4. Selvkost og satser'!$B$56</f>
        <v>170582.7774748485</v>
      </c>
      <c r="I89" s="111">
        <f t="shared" si="5"/>
        <v>0</v>
      </c>
      <c r="J89" s="115">
        <f>SUMIFS(BasilRadata[8E. Oppgi antall årsverk barnehagen har pensjonsforpliktelser for:],BasilRadata[År],'0. Oppsett'!$C$7-1,BasilRadata[1B. Organisasjonsnummer:],'X. Utbetalingsmodul'!$C89)</f>
        <v>0</v>
      </c>
      <c r="K89" s="111" t="str">
        <f>_xlfn.XLOOKUP(C89,'X. Satser pensjonstilskudd'!$C$5:$C$224,'X. Satser pensjonstilskudd'!$I$5:$I$224)</f>
        <v/>
      </c>
      <c r="L89" s="112" t="e">
        <f t="shared" si="6"/>
        <v>#VALUE!</v>
      </c>
      <c r="M89" s="192">
        <f t="shared" si="7"/>
        <v>0</v>
      </c>
      <c r="N89" s="192">
        <f>IFERROR(M89*'0. Oppsett'!$C$30,0)</f>
        <v>0</v>
      </c>
      <c r="O89" s="25">
        <v>0</v>
      </c>
      <c r="P89" s="25"/>
      <c r="Q89" s="25"/>
      <c r="R89" s="25"/>
      <c r="S89" s="25">
        <v>0</v>
      </c>
      <c r="T89" s="194">
        <v>0</v>
      </c>
      <c r="U89" s="194">
        <f t="shared" si="8"/>
        <v>0</v>
      </c>
    </row>
    <row r="90" spans="1:21" x14ac:dyDescent="0.25">
      <c r="A90" s="19">
        <v>86</v>
      </c>
      <c r="B90" s="103">
        <f>'X. Satser pensjonstilskudd'!B90</f>
        <v>0</v>
      </c>
      <c r="C90" s="17">
        <f>'X. Satser pensjonstilskudd'!C90</f>
        <v>0</v>
      </c>
      <c r="D90" s="17" t="str">
        <f>IFERROR(_xlfn.XLOOKUP($C90,factPensjon[Virksomhetsnr.],factPensjon[Forpliktelser]),"")</f>
        <v/>
      </c>
      <c r="E90" s="102">
        <f>SUMIFS(BasilRadata[Heltidsplasser
0-2],BasilRadata[År],'0. Oppsett'!$C$7-1,BasilRadata[1B. Organisasjonsnummer:],$C90)</f>
        <v>0</v>
      </c>
      <c r="F90" s="23">
        <f>'4. Selvkost og satser'!$B$55</f>
        <v>316180.61632690748</v>
      </c>
      <c r="G90" s="102">
        <f>SUMIFS(BasilRadata[Heltidsplasser
3-6],BasilRadata[År],'0. Oppsett'!$C$7-1,BasilRadata[1B. Organisasjonsnummer:],$C90)</f>
        <v>0</v>
      </c>
      <c r="H90" s="23">
        <f>'4. Selvkost og satser'!$B$56</f>
        <v>170582.7774748485</v>
      </c>
      <c r="I90" s="111">
        <f t="shared" si="5"/>
        <v>0</v>
      </c>
      <c r="J90" s="115">
        <f>SUMIFS(BasilRadata[8E. Oppgi antall årsverk barnehagen har pensjonsforpliktelser for:],BasilRadata[År],'0. Oppsett'!$C$7-1,BasilRadata[1B. Organisasjonsnummer:],'X. Utbetalingsmodul'!$C90)</f>
        <v>0</v>
      </c>
      <c r="K90" s="111" t="str">
        <f>_xlfn.XLOOKUP(C90,'X. Satser pensjonstilskudd'!$C$5:$C$224,'X. Satser pensjonstilskudd'!$I$5:$I$224)</f>
        <v/>
      </c>
      <c r="L90" s="112" t="e">
        <f t="shared" si="6"/>
        <v>#VALUE!</v>
      </c>
      <c r="M90" s="192">
        <f t="shared" si="7"/>
        <v>0</v>
      </c>
      <c r="N90" s="192">
        <f>IFERROR(M90*'0. Oppsett'!$C$30,0)</f>
        <v>0</v>
      </c>
      <c r="O90" s="25">
        <v>0</v>
      </c>
      <c r="P90" s="25"/>
      <c r="Q90" s="25"/>
      <c r="R90" s="25"/>
      <c r="S90" s="25">
        <v>0</v>
      </c>
      <c r="T90" s="194">
        <v>0</v>
      </c>
      <c r="U90" s="194">
        <f t="shared" si="8"/>
        <v>0</v>
      </c>
    </row>
    <row r="91" spans="1:21" x14ac:dyDescent="0.25">
      <c r="A91" s="16">
        <v>87</v>
      </c>
      <c r="B91" s="103">
        <f>'X. Satser pensjonstilskudd'!B91</f>
        <v>0</v>
      </c>
      <c r="C91" s="17">
        <f>'X. Satser pensjonstilskudd'!C91</f>
        <v>0</v>
      </c>
      <c r="D91" s="17" t="str">
        <f>IFERROR(_xlfn.XLOOKUP($C91,factPensjon[Virksomhetsnr.],factPensjon[Forpliktelser]),"")</f>
        <v/>
      </c>
      <c r="E91" s="102">
        <f>SUMIFS(BasilRadata[Heltidsplasser
0-2],BasilRadata[År],'0. Oppsett'!$C$7-1,BasilRadata[1B. Organisasjonsnummer:],$C91)</f>
        <v>0</v>
      </c>
      <c r="F91" s="23">
        <f>'4. Selvkost og satser'!$B$55</f>
        <v>316180.61632690748</v>
      </c>
      <c r="G91" s="102">
        <f>SUMIFS(BasilRadata[Heltidsplasser
3-6],BasilRadata[År],'0. Oppsett'!$C$7-1,BasilRadata[1B. Organisasjonsnummer:],$C91)</f>
        <v>0</v>
      </c>
      <c r="H91" s="23">
        <f>'4. Selvkost og satser'!$B$56</f>
        <v>170582.7774748485</v>
      </c>
      <c r="I91" s="111">
        <f t="shared" si="5"/>
        <v>0</v>
      </c>
      <c r="J91" s="115">
        <f>SUMIFS(BasilRadata[8E. Oppgi antall årsverk barnehagen har pensjonsforpliktelser for:],BasilRadata[År],'0. Oppsett'!$C$7-1,BasilRadata[1B. Organisasjonsnummer:],'X. Utbetalingsmodul'!$C91)</f>
        <v>0</v>
      </c>
      <c r="K91" s="111" t="str">
        <f>_xlfn.XLOOKUP(C91,'X. Satser pensjonstilskudd'!$C$5:$C$224,'X. Satser pensjonstilskudd'!$I$5:$I$224)</f>
        <v/>
      </c>
      <c r="L91" s="112" t="e">
        <f t="shared" si="6"/>
        <v>#VALUE!</v>
      </c>
      <c r="M91" s="192">
        <f t="shared" si="7"/>
        <v>0</v>
      </c>
      <c r="N91" s="192">
        <f>IFERROR(M91*'0. Oppsett'!$C$30,0)</f>
        <v>0</v>
      </c>
      <c r="O91" s="25">
        <v>0</v>
      </c>
      <c r="P91" s="25"/>
      <c r="Q91" s="25"/>
      <c r="R91" s="25"/>
      <c r="S91" s="25">
        <v>0</v>
      </c>
      <c r="T91" s="194">
        <v>0</v>
      </c>
      <c r="U91" s="194">
        <f t="shared" si="8"/>
        <v>0</v>
      </c>
    </row>
    <row r="92" spans="1:21" x14ac:dyDescent="0.25">
      <c r="A92" s="19">
        <v>88</v>
      </c>
      <c r="B92" s="103">
        <f>'X. Satser pensjonstilskudd'!B92</f>
        <v>0</v>
      </c>
      <c r="C92" s="17">
        <f>'X. Satser pensjonstilskudd'!C92</f>
        <v>0</v>
      </c>
      <c r="D92" s="17" t="str">
        <f>IFERROR(_xlfn.XLOOKUP($C92,factPensjon[Virksomhetsnr.],factPensjon[Forpliktelser]),"")</f>
        <v/>
      </c>
      <c r="E92" s="102">
        <f>SUMIFS(BasilRadata[Heltidsplasser
0-2],BasilRadata[År],'0. Oppsett'!$C$7-1,BasilRadata[1B. Organisasjonsnummer:],$C92)</f>
        <v>0</v>
      </c>
      <c r="F92" s="23">
        <f>'4. Selvkost og satser'!$B$55</f>
        <v>316180.61632690748</v>
      </c>
      <c r="G92" s="102">
        <f>SUMIFS(BasilRadata[Heltidsplasser
3-6],BasilRadata[År],'0. Oppsett'!$C$7-1,BasilRadata[1B. Organisasjonsnummer:],$C92)</f>
        <v>0</v>
      </c>
      <c r="H92" s="23">
        <f>'4. Selvkost og satser'!$B$56</f>
        <v>170582.7774748485</v>
      </c>
      <c r="I92" s="111">
        <f t="shared" si="5"/>
        <v>0</v>
      </c>
      <c r="J92" s="115">
        <f>SUMIFS(BasilRadata[8E. Oppgi antall årsverk barnehagen har pensjonsforpliktelser for:],BasilRadata[År],'0. Oppsett'!$C$7-1,BasilRadata[1B. Organisasjonsnummer:],'X. Utbetalingsmodul'!$C92)</f>
        <v>0</v>
      </c>
      <c r="K92" s="111" t="str">
        <f>_xlfn.XLOOKUP(C92,'X. Satser pensjonstilskudd'!$C$5:$C$224,'X. Satser pensjonstilskudd'!$I$5:$I$224)</f>
        <v/>
      </c>
      <c r="L92" s="112" t="e">
        <f t="shared" si="6"/>
        <v>#VALUE!</v>
      </c>
      <c r="M92" s="192">
        <f t="shared" si="7"/>
        <v>0</v>
      </c>
      <c r="N92" s="192">
        <f>IFERROR(M92*'0. Oppsett'!$C$30,0)</f>
        <v>0</v>
      </c>
      <c r="O92" s="25">
        <v>0</v>
      </c>
      <c r="P92" s="25"/>
      <c r="Q92" s="25"/>
      <c r="R92" s="25"/>
      <c r="S92" s="25">
        <v>0</v>
      </c>
      <c r="T92" s="194">
        <v>0</v>
      </c>
      <c r="U92" s="194">
        <f t="shared" si="8"/>
        <v>0</v>
      </c>
    </row>
    <row r="93" spans="1:21" x14ac:dyDescent="0.25">
      <c r="A93" s="16">
        <v>89</v>
      </c>
      <c r="B93" s="103">
        <f>'X. Satser pensjonstilskudd'!B93</f>
        <v>0</v>
      </c>
      <c r="C93" s="17">
        <f>'X. Satser pensjonstilskudd'!C93</f>
        <v>0</v>
      </c>
      <c r="D93" s="17" t="str">
        <f>IFERROR(_xlfn.XLOOKUP($C93,factPensjon[Virksomhetsnr.],factPensjon[Forpliktelser]),"")</f>
        <v/>
      </c>
      <c r="E93" s="102">
        <f>SUMIFS(BasilRadata[Heltidsplasser
0-2],BasilRadata[År],'0. Oppsett'!$C$7-1,BasilRadata[1B. Organisasjonsnummer:],$C93)</f>
        <v>0</v>
      </c>
      <c r="F93" s="23">
        <f>'4. Selvkost og satser'!$B$55</f>
        <v>316180.61632690748</v>
      </c>
      <c r="G93" s="102">
        <f>SUMIFS(BasilRadata[Heltidsplasser
3-6],BasilRadata[År],'0. Oppsett'!$C$7-1,BasilRadata[1B. Organisasjonsnummer:],$C93)</f>
        <v>0</v>
      </c>
      <c r="H93" s="23">
        <f>'4. Selvkost og satser'!$B$56</f>
        <v>170582.7774748485</v>
      </c>
      <c r="I93" s="111">
        <f t="shared" si="5"/>
        <v>0</v>
      </c>
      <c r="J93" s="115">
        <f>SUMIFS(BasilRadata[8E. Oppgi antall årsverk barnehagen har pensjonsforpliktelser for:],BasilRadata[År],'0. Oppsett'!$C$7-1,BasilRadata[1B. Organisasjonsnummer:],'X. Utbetalingsmodul'!$C93)</f>
        <v>0</v>
      </c>
      <c r="K93" s="111" t="str">
        <f>_xlfn.XLOOKUP(C93,'X. Satser pensjonstilskudd'!$C$5:$C$224,'X. Satser pensjonstilskudd'!$I$5:$I$224)</f>
        <v/>
      </c>
      <c r="L93" s="112" t="e">
        <f t="shared" si="6"/>
        <v>#VALUE!</v>
      </c>
      <c r="M93" s="192">
        <f t="shared" si="7"/>
        <v>0</v>
      </c>
      <c r="N93" s="192">
        <f>IFERROR(M93*'0. Oppsett'!$C$30,0)</f>
        <v>0</v>
      </c>
      <c r="O93" s="25">
        <v>0</v>
      </c>
      <c r="P93" s="25"/>
      <c r="Q93" s="25"/>
      <c r="R93" s="25"/>
      <c r="S93" s="25">
        <v>0</v>
      </c>
      <c r="T93" s="194">
        <v>0</v>
      </c>
      <c r="U93" s="194">
        <f t="shared" si="8"/>
        <v>0</v>
      </c>
    </row>
    <row r="94" spans="1:21" x14ac:dyDescent="0.25">
      <c r="A94" s="19">
        <v>90</v>
      </c>
      <c r="B94" s="103">
        <f>'X. Satser pensjonstilskudd'!B94</f>
        <v>0</v>
      </c>
      <c r="C94" s="17">
        <f>'X. Satser pensjonstilskudd'!C94</f>
        <v>0</v>
      </c>
      <c r="D94" s="17" t="str">
        <f>IFERROR(_xlfn.XLOOKUP($C94,factPensjon[Virksomhetsnr.],factPensjon[Forpliktelser]),"")</f>
        <v/>
      </c>
      <c r="E94" s="102">
        <f>SUMIFS(BasilRadata[Heltidsplasser
0-2],BasilRadata[År],'0. Oppsett'!$C$7-1,BasilRadata[1B. Organisasjonsnummer:],$C94)</f>
        <v>0</v>
      </c>
      <c r="F94" s="23">
        <f>'4. Selvkost og satser'!$B$55</f>
        <v>316180.61632690748</v>
      </c>
      <c r="G94" s="102">
        <f>SUMIFS(BasilRadata[Heltidsplasser
3-6],BasilRadata[År],'0. Oppsett'!$C$7-1,BasilRadata[1B. Organisasjonsnummer:],$C94)</f>
        <v>0</v>
      </c>
      <c r="H94" s="23">
        <f>'4. Selvkost og satser'!$B$56</f>
        <v>170582.7774748485</v>
      </c>
      <c r="I94" s="111">
        <f t="shared" si="5"/>
        <v>0</v>
      </c>
      <c r="J94" s="115">
        <f>SUMIFS(BasilRadata[8E. Oppgi antall årsverk barnehagen har pensjonsforpliktelser for:],BasilRadata[År],'0. Oppsett'!$C$7-1,BasilRadata[1B. Organisasjonsnummer:],'X. Utbetalingsmodul'!$C94)</f>
        <v>0</v>
      </c>
      <c r="K94" s="111" t="str">
        <f>_xlfn.XLOOKUP(C94,'X. Satser pensjonstilskudd'!$C$5:$C$224,'X. Satser pensjonstilskudd'!$I$5:$I$224)</f>
        <v/>
      </c>
      <c r="L94" s="112" t="e">
        <f t="shared" si="6"/>
        <v>#VALUE!</v>
      </c>
      <c r="M94" s="192">
        <f t="shared" si="7"/>
        <v>0</v>
      </c>
      <c r="N94" s="192">
        <f>IFERROR(M94*'0. Oppsett'!$C$30,0)</f>
        <v>0</v>
      </c>
      <c r="O94" s="25">
        <v>0</v>
      </c>
      <c r="P94" s="25"/>
      <c r="Q94" s="25"/>
      <c r="R94" s="25"/>
      <c r="S94" s="25">
        <v>0</v>
      </c>
      <c r="T94" s="194">
        <v>0</v>
      </c>
      <c r="U94" s="194">
        <f t="shared" si="8"/>
        <v>0</v>
      </c>
    </row>
    <row r="95" spans="1:21" x14ac:dyDescent="0.25">
      <c r="A95" s="16">
        <v>91</v>
      </c>
      <c r="B95" s="103">
        <f>'X. Satser pensjonstilskudd'!B95</f>
        <v>0</v>
      </c>
      <c r="C95" s="17">
        <f>'X. Satser pensjonstilskudd'!C95</f>
        <v>0</v>
      </c>
      <c r="D95" s="17" t="str">
        <f>IFERROR(_xlfn.XLOOKUP($C95,factPensjon[Virksomhetsnr.],factPensjon[Forpliktelser]),"")</f>
        <v/>
      </c>
      <c r="E95" s="102">
        <f>SUMIFS(BasilRadata[Heltidsplasser
0-2],BasilRadata[År],'0. Oppsett'!$C$7-1,BasilRadata[1B. Organisasjonsnummer:],$C95)</f>
        <v>0</v>
      </c>
      <c r="F95" s="23">
        <f>'4. Selvkost og satser'!$B$55</f>
        <v>316180.61632690748</v>
      </c>
      <c r="G95" s="102">
        <f>SUMIFS(BasilRadata[Heltidsplasser
3-6],BasilRadata[År],'0. Oppsett'!$C$7-1,BasilRadata[1B. Organisasjonsnummer:],$C95)</f>
        <v>0</v>
      </c>
      <c r="H95" s="23">
        <f>'4. Selvkost og satser'!$B$56</f>
        <v>170582.7774748485</v>
      </c>
      <c r="I95" s="111">
        <f t="shared" si="5"/>
        <v>0</v>
      </c>
      <c r="J95" s="115">
        <f>SUMIFS(BasilRadata[8E. Oppgi antall årsverk barnehagen har pensjonsforpliktelser for:],BasilRadata[År],'0. Oppsett'!$C$7-1,BasilRadata[1B. Organisasjonsnummer:],'X. Utbetalingsmodul'!$C95)</f>
        <v>0</v>
      </c>
      <c r="K95" s="111" t="str">
        <f>_xlfn.XLOOKUP(C95,'X. Satser pensjonstilskudd'!$C$5:$C$224,'X. Satser pensjonstilskudd'!$I$5:$I$224)</f>
        <v/>
      </c>
      <c r="L95" s="112" t="e">
        <f t="shared" si="6"/>
        <v>#VALUE!</v>
      </c>
      <c r="M95" s="192">
        <f t="shared" si="7"/>
        <v>0</v>
      </c>
      <c r="N95" s="192">
        <f>IFERROR(M95*'0. Oppsett'!$C$30,0)</f>
        <v>0</v>
      </c>
      <c r="O95" s="25">
        <v>0</v>
      </c>
      <c r="P95" s="25"/>
      <c r="Q95" s="25"/>
      <c r="R95" s="25"/>
      <c r="S95" s="25">
        <v>0</v>
      </c>
      <c r="T95" s="194">
        <v>0</v>
      </c>
      <c r="U95" s="194">
        <f t="shared" si="8"/>
        <v>0</v>
      </c>
    </row>
    <row r="96" spans="1:21" x14ac:dyDescent="0.25">
      <c r="A96" s="19">
        <v>92</v>
      </c>
      <c r="B96" s="103">
        <f>'X. Satser pensjonstilskudd'!B96</f>
        <v>0</v>
      </c>
      <c r="C96" s="17">
        <f>'X. Satser pensjonstilskudd'!C96</f>
        <v>0</v>
      </c>
      <c r="D96" s="17" t="str">
        <f>IFERROR(_xlfn.XLOOKUP($C96,factPensjon[Virksomhetsnr.],factPensjon[Forpliktelser]),"")</f>
        <v/>
      </c>
      <c r="E96" s="102">
        <f>SUMIFS(BasilRadata[Heltidsplasser
0-2],BasilRadata[År],'0. Oppsett'!$C$7-1,BasilRadata[1B. Organisasjonsnummer:],$C96)</f>
        <v>0</v>
      </c>
      <c r="F96" s="23">
        <f>'4. Selvkost og satser'!$B$55</f>
        <v>316180.61632690748</v>
      </c>
      <c r="G96" s="102">
        <f>SUMIFS(BasilRadata[Heltidsplasser
3-6],BasilRadata[År],'0. Oppsett'!$C$7-1,BasilRadata[1B. Organisasjonsnummer:],$C96)</f>
        <v>0</v>
      </c>
      <c r="H96" s="23">
        <f>'4. Selvkost og satser'!$B$56</f>
        <v>170582.7774748485</v>
      </c>
      <c r="I96" s="111">
        <f t="shared" si="5"/>
        <v>0</v>
      </c>
      <c r="J96" s="115">
        <f>SUMIFS(BasilRadata[8E. Oppgi antall årsverk barnehagen har pensjonsforpliktelser for:],BasilRadata[År],'0. Oppsett'!$C$7-1,BasilRadata[1B. Organisasjonsnummer:],'X. Utbetalingsmodul'!$C96)</f>
        <v>0</v>
      </c>
      <c r="K96" s="111" t="str">
        <f>_xlfn.XLOOKUP(C96,'X. Satser pensjonstilskudd'!$C$5:$C$224,'X. Satser pensjonstilskudd'!$I$5:$I$224)</f>
        <v/>
      </c>
      <c r="L96" s="112" t="e">
        <f t="shared" si="6"/>
        <v>#VALUE!</v>
      </c>
      <c r="M96" s="192">
        <f t="shared" si="7"/>
        <v>0</v>
      </c>
      <c r="N96" s="192">
        <f>IFERROR(M96*'0. Oppsett'!$C$30,0)</f>
        <v>0</v>
      </c>
      <c r="O96" s="25">
        <v>0</v>
      </c>
      <c r="P96" s="25"/>
      <c r="Q96" s="25"/>
      <c r="R96" s="25"/>
      <c r="S96" s="25">
        <v>0</v>
      </c>
      <c r="T96" s="194">
        <v>0</v>
      </c>
      <c r="U96" s="194">
        <f t="shared" si="8"/>
        <v>0</v>
      </c>
    </row>
    <row r="97" spans="1:21" x14ac:dyDescent="0.25">
      <c r="A97" s="16">
        <v>93</v>
      </c>
      <c r="B97" s="103">
        <f>'X. Satser pensjonstilskudd'!B97</f>
        <v>0</v>
      </c>
      <c r="C97" s="17">
        <f>'X. Satser pensjonstilskudd'!C97</f>
        <v>0</v>
      </c>
      <c r="D97" s="17" t="str">
        <f>IFERROR(_xlfn.XLOOKUP($C97,factPensjon[Virksomhetsnr.],factPensjon[Forpliktelser]),"")</f>
        <v/>
      </c>
      <c r="E97" s="102">
        <f>SUMIFS(BasilRadata[Heltidsplasser
0-2],BasilRadata[År],'0. Oppsett'!$C$7-1,BasilRadata[1B. Organisasjonsnummer:],$C97)</f>
        <v>0</v>
      </c>
      <c r="F97" s="23">
        <f>'4. Selvkost og satser'!$B$55</f>
        <v>316180.61632690748</v>
      </c>
      <c r="G97" s="102">
        <f>SUMIFS(BasilRadata[Heltidsplasser
3-6],BasilRadata[År],'0. Oppsett'!$C$7-1,BasilRadata[1B. Organisasjonsnummer:],$C97)</f>
        <v>0</v>
      </c>
      <c r="H97" s="23">
        <f>'4. Selvkost og satser'!$B$56</f>
        <v>170582.7774748485</v>
      </c>
      <c r="I97" s="111">
        <f t="shared" si="5"/>
        <v>0</v>
      </c>
      <c r="J97" s="115">
        <f>SUMIFS(BasilRadata[8E. Oppgi antall årsverk barnehagen har pensjonsforpliktelser for:],BasilRadata[År],'0. Oppsett'!$C$7-1,BasilRadata[1B. Organisasjonsnummer:],'X. Utbetalingsmodul'!$C97)</f>
        <v>0</v>
      </c>
      <c r="K97" s="111" t="str">
        <f>_xlfn.XLOOKUP(C97,'X. Satser pensjonstilskudd'!$C$5:$C$224,'X. Satser pensjonstilskudd'!$I$5:$I$224)</f>
        <v/>
      </c>
      <c r="L97" s="112" t="e">
        <f t="shared" si="6"/>
        <v>#VALUE!</v>
      </c>
      <c r="M97" s="192">
        <f t="shared" si="7"/>
        <v>0</v>
      </c>
      <c r="N97" s="192">
        <f>IFERROR(M97*'0. Oppsett'!$C$30,0)</f>
        <v>0</v>
      </c>
      <c r="O97" s="25">
        <v>0</v>
      </c>
      <c r="P97" s="25"/>
      <c r="Q97" s="25"/>
      <c r="R97" s="25"/>
      <c r="S97" s="25">
        <v>0</v>
      </c>
      <c r="T97" s="194">
        <v>0</v>
      </c>
      <c r="U97" s="194">
        <f t="shared" si="8"/>
        <v>0</v>
      </c>
    </row>
    <row r="98" spans="1:21" x14ac:dyDescent="0.25">
      <c r="A98" s="19">
        <v>94</v>
      </c>
      <c r="B98" s="103">
        <f>'X. Satser pensjonstilskudd'!B98</f>
        <v>0</v>
      </c>
      <c r="C98" s="17">
        <f>'X. Satser pensjonstilskudd'!C98</f>
        <v>0</v>
      </c>
      <c r="D98" s="17" t="str">
        <f>IFERROR(_xlfn.XLOOKUP($C98,factPensjon[Virksomhetsnr.],factPensjon[Forpliktelser]),"")</f>
        <v/>
      </c>
      <c r="E98" s="102">
        <f>SUMIFS(BasilRadata[Heltidsplasser
0-2],BasilRadata[År],'0. Oppsett'!$C$7-1,BasilRadata[1B. Organisasjonsnummer:],$C98)</f>
        <v>0</v>
      </c>
      <c r="F98" s="23">
        <f>'4. Selvkost og satser'!$B$55</f>
        <v>316180.61632690748</v>
      </c>
      <c r="G98" s="102">
        <f>SUMIFS(BasilRadata[Heltidsplasser
3-6],BasilRadata[År],'0. Oppsett'!$C$7-1,BasilRadata[1B. Organisasjonsnummer:],$C98)</f>
        <v>0</v>
      </c>
      <c r="H98" s="23">
        <f>'4. Selvkost og satser'!$B$56</f>
        <v>170582.7774748485</v>
      </c>
      <c r="I98" s="111">
        <f t="shared" si="5"/>
        <v>0</v>
      </c>
      <c r="J98" s="115">
        <f>SUMIFS(BasilRadata[8E. Oppgi antall årsverk barnehagen har pensjonsforpliktelser for:],BasilRadata[År],'0. Oppsett'!$C$7-1,BasilRadata[1B. Organisasjonsnummer:],'X. Utbetalingsmodul'!$C98)</f>
        <v>0</v>
      </c>
      <c r="K98" s="111" t="str">
        <f>_xlfn.XLOOKUP(C98,'X. Satser pensjonstilskudd'!$C$5:$C$224,'X. Satser pensjonstilskudd'!$I$5:$I$224)</f>
        <v/>
      </c>
      <c r="L98" s="112" t="e">
        <f t="shared" si="6"/>
        <v>#VALUE!</v>
      </c>
      <c r="M98" s="192">
        <f t="shared" si="7"/>
        <v>0</v>
      </c>
      <c r="N98" s="192">
        <f>IFERROR(M98*'0. Oppsett'!$C$30,0)</f>
        <v>0</v>
      </c>
      <c r="O98" s="25">
        <v>0</v>
      </c>
      <c r="P98" s="25"/>
      <c r="Q98" s="25"/>
      <c r="R98" s="25"/>
      <c r="S98" s="25">
        <v>0</v>
      </c>
      <c r="T98" s="194">
        <v>0</v>
      </c>
      <c r="U98" s="194">
        <f t="shared" si="8"/>
        <v>0</v>
      </c>
    </row>
    <row r="99" spans="1:21" x14ac:dyDescent="0.25">
      <c r="A99" s="16">
        <v>95</v>
      </c>
      <c r="B99" s="103">
        <f>'X. Satser pensjonstilskudd'!B99</f>
        <v>0</v>
      </c>
      <c r="C99" s="17">
        <f>'X. Satser pensjonstilskudd'!C99</f>
        <v>0</v>
      </c>
      <c r="D99" s="17" t="str">
        <f>IFERROR(_xlfn.XLOOKUP($C99,factPensjon[Virksomhetsnr.],factPensjon[Forpliktelser]),"")</f>
        <v/>
      </c>
      <c r="E99" s="102">
        <f>SUMIFS(BasilRadata[Heltidsplasser
0-2],BasilRadata[År],'0. Oppsett'!$C$7-1,BasilRadata[1B. Organisasjonsnummer:],$C99)</f>
        <v>0</v>
      </c>
      <c r="F99" s="23">
        <f>'4. Selvkost og satser'!$B$55</f>
        <v>316180.61632690748</v>
      </c>
      <c r="G99" s="102">
        <f>SUMIFS(BasilRadata[Heltidsplasser
3-6],BasilRadata[År],'0. Oppsett'!$C$7-1,BasilRadata[1B. Organisasjonsnummer:],$C99)</f>
        <v>0</v>
      </c>
      <c r="H99" s="23">
        <f>'4. Selvkost og satser'!$B$56</f>
        <v>170582.7774748485</v>
      </c>
      <c r="I99" s="111">
        <f t="shared" si="5"/>
        <v>0</v>
      </c>
      <c r="J99" s="115">
        <f>SUMIFS(BasilRadata[8E. Oppgi antall årsverk barnehagen har pensjonsforpliktelser for:],BasilRadata[År],'0. Oppsett'!$C$7-1,BasilRadata[1B. Organisasjonsnummer:],'X. Utbetalingsmodul'!$C99)</f>
        <v>0</v>
      </c>
      <c r="K99" s="111" t="str">
        <f>_xlfn.XLOOKUP(C99,'X. Satser pensjonstilskudd'!$C$5:$C$224,'X. Satser pensjonstilskudd'!$I$5:$I$224)</f>
        <v/>
      </c>
      <c r="L99" s="112" t="e">
        <f t="shared" si="6"/>
        <v>#VALUE!</v>
      </c>
      <c r="M99" s="192">
        <f t="shared" si="7"/>
        <v>0</v>
      </c>
      <c r="N99" s="192">
        <f>IFERROR(M99*'0. Oppsett'!$C$30,0)</f>
        <v>0</v>
      </c>
      <c r="O99" s="25">
        <v>0</v>
      </c>
      <c r="P99" s="25"/>
      <c r="Q99" s="25"/>
      <c r="R99" s="25"/>
      <c r="S99" s="25">
        <v>0</v>
      </c>
      <c r="T99" s="194">
        <v>0</v>
      </c>
      <c r="U99" s="194">
        <f t="shared" si="8"/>
        <v>0</v>
      </c>
    </row>
    <row r="100" spans="1:21" x14ac:dyDescent="0.25">
      <c r="A100" s="19">
        <v>96</v>
      </c>
      <c r="B100" s="103">
        <f>'X. Satser pensjonstilskudd'!B100</f>
        <v>0</v>
      </c>
      <c r="C100" s="17">
        <f>'X. Satser pensjonstilskudd'!C100</f>
        <v>0</v>
      </c>
      <c r="D100" s="17" t="str">
        <f>IFERROR(_xlfn.XLOOKUP($C100,factPensjon[Virksomhetsnr.],factPensjon[Forpliktelser]),"")</f>
        <v/>
      </c>
      <c r="E100" s="102">
        <f>SUMIFS(BasilRadata[Heltidsplasser
0-2],BasilRadata[År],'0. Oppsett'!$C$7-1,BasilRadata[1B. Organisasjonsnummer:],$C100)</f>
        <v>0</v>
      </c>
      <c r="F100" s="23">
        <f>'4. Selvkost og satser'!$B$55</f>
        <v>316180.61632690748</v>
      </c>
      <c r="G100" s="102">
        <f>SUMIFS(BasilRadata[Heltidsplasser
3-6],BasilRadata[År],'0. Oppsett'!$C$7-1,BasilRadata[1B. Organisasjonsnummer:],$C100)</f>
        <v>0</v>
      </c>
      <c r="H100" s="23">
        <f>'4. Selvkost og satser'!$B$56</f>
        <v>170582.7774748485</v>
      </c>
      <c r="I100" s="111">
        <f t="shared" si="5"/>
        <v>0</v>
      </c>
      <c r="J100" s="115">
        <f>SUMIFS(BasilRadata[8E. Oppgi antall årsverk barnehagen har pensjonsforpliktelser for:],BasilRadata[År],'0. Oppsett'!$C$7-1,BasilRadata[1B. Organisasjonsnummer:],'X. Utbetalingsmodul'!$C100)</f>
        <v>0</v>
      </c>
      <c r="K100" s="111" t="str">
        <f>_xlfn.XLOOKUP(C100,'X. Satser pensjonstilskudd'!$C$5:$C$224,'X. Satser pensjonstilskudd'!$I$5:$I$224)</f>
        <v/>
      </c>
      <c r="L100" s="112" t="e">
        <f t="shared" si="6"/>
        <v>#VALUE!</v>
      </c>
      <c r="M100" s="192">
        <f t="shared" si="7"/>
        <v>0</v>
      </c>
      <c r="N100" s="192">
        <f>IFERROR(M100*'0. Oppsett'!$C$30,0)</f>
        <v>0</v>
      </c>
      <c r="O100" s="25">
        <v>0</v>
      </c>
      <c r="P100" s="25"/>
      <c r="Q100" s="25"/>
      <c r="R100" s="25"/>
      <c r="S100" s="25">
        <v>0</v>
      </c>
      <c r="T100" s="194">
        <v>0</v>
      </c>
      <c r="U100" s="194">
        <f t="shared" si="8"/>
        <v>0</v>
      </c>
    </row>
    <row r="101" spans="1:21" x14ac:dyDescent="0.25">
      <c r="A101" s="16">
        <v>97</v>
      </c>
      <c r="B101" s="103">
        <f>'X. Satser pensjonstilskudd'!B101</f>
        <v>0</v>
      </c>
      <c r="C101" s="17">
        <f>'X. Satser pensjonstilskudd'!C101</f>
        <v>0</v>
      </c>
      <c r="D101" s="17" t="str">
        <f>IFERROR(_xlfn.XLOOKUP($C101,factPensjon[Virksomhetsnr.],factPensjon[Forpliktelser]),"")</f>
        <v/>
      </c>
      <c r="E101" s="102">
        <f>SUMIFS(BasilRadata[Heltidsplasser
0-2],BasilRadata[År],'0. Oppsett'!$C$7-1,BasilRadata[1B. Organisasjonsnummer:],$C101)</f>
        <v>0</v>
      </c>
      <c r="F101" s="23">
        <f>'4. Selvkost og satser'!$B$55</f>
        <v>316180.61632690748</v>
      </c>
      <c r="G101" s="102">
        <f>SUMIFS(BasilRadata[Heltidsplasser
3-6],BasilRadata[År],'0. Oppsett'!$C$7-1,BasilRadata[1B. Organisasjonsnummer:],$C101)</f>
        <v>0</v>
      </c>
      <c r="H101" s="23">
        <f>'4. Selvkost og satser'!$B$56</f>
        <v>170582.7774748485</v>
      </c>
      <c r="I101" s="111">
        <f t="shared" si="5"/>
        <v>0</v>
      </c>
      <c r="J101" s="115">
        <f>SUMIFS(BasilRadata[8E. Oppgi antall årsverk barnehagen har pensjonsforpliktelser for:],BasilRadata[År],'0. Oppsett'!$C$7-1,BasilRadata[1B. Organisasjonsnummer:],'X. Utbetalingsmodul'!$C101)</f>
        <v>0</v>
      </c>
      <c r="K101" s="111" t="str">
        <f>_xlfn.XLOOKUP(C101,'X. Satser pensjonstilskudd'!$C$5:$C$224,'X. Satser pensjonstilskudd'!$I$5:$I$224)</f>
        <v/>
      </c>
      <c r="L101" s="112" t="e">
        <f t="shared" si="6"/>
        <v>#VALUE!</v>
      </c>
      <c r="M101" s="192">
        <f t="shared" si="7"/>
        <v>0</v>
      </c>
      <c r="N101" s="192">
        <f>IFERROR(M101*'0. Oppsett'!$C$30,0)</f>
        <v>0</v>
      </c>
      <c r="O101" s="25">
        <v>0</v>
      </c>
      <c r="P101" s="25"/>
      <c r="Q101" s="25"/>
      <c r="R101" s="25"/>
      <c r="S101" s="25">
        <v>0</v>
      </c>
      <c r="T101" s="194">
        <v>0</v>
      </c>
      <c r="U101" s="194">
        <f t="shared" si="8"/>
        <v>0</v>
      </c>
    </row>
    <row r="102" spans="1:21" x14ac:dyDescent="0.25">
      <c r="A102" s="19">
        <v>98</v>
      </c>
      <c r="B102" s="103">
        <f>'X. Satser pensjonstilskudd'!B102</f>
        <v>0</v>
      </c>
      <c r="C102" s="17">
        <f>'X. Satser pensjonstilskudd'!C102</f>
        <v>0</v>
      </c>
      <c r="D102" s="17" t="str">
        <f>IFERROR(_xlfn.XLOOKUP($C102,factPensjon[Virksomhetsnr.],factPensjon[Forpliktelser]),"")</f>
        <v/>
      </c>
      <c r="E102" s="102">
        <f>SUMIFS(BasilRadata[Heltidsplasser
0-2],BasilRadata[År],'0. Oppsett'!$C$7-1,BasilRadata[1B. Organisasjonsnummer:],$C102)</f>
        <v>0</v>
      </c>
      <c r="F102" s="23">
        <f>'4. Selvkost og satser'!$B$55</f>
        <v>316180.61632690748</v>
      </c>
      <c r="G102" s="102">
        <f>SUMIFS(BasilRadata[Heltidsplasser
3-6],BasilRadata[År],'0. Oppsett'!$C$7-1,BasilRadata[1B. Organisasjonsnummer:],$C102)</f>
        <v>0</v>
      </c>
      <c r="H102" s="23">
        <f>'4. Selvkost og satser'!$B$56</f>
        <v>170582.7774748485</v>
      </c>
      <c r="I102" s="111">
        <f t="shared" si="5"/>
        <v>0</v>
      </c>
      <c r="J102" s="115">
        <f>SUMIFS(BasilRadata[8E. Oppgi antall årsverk barnehagen har pensjonsforpliktelser for:],BasilRadata[År],'0. Oppsett'!$C$7-1,BasilRadata[1B. Organisasjonsnummer:],'X. Utbetalingsmodul'!$C102)</f>
        <v>0</v>
      </c>
      <c r="K102" s="111" t="str">
        <f>_xlfn.XLOOKUP(C102,'X. Satser pensjonstilskudd'!$C$5:$C$224,'X. Satser pensjonstilskudd'!$I$5:$I$224)</f>
        <v/>
      </c>
      <c r="L102" s="112" t="e">
        <f t="shared" si="6"/>
        <v>#VALUE!</v>
      </c>
      <c r="M102" s="192">
        <f t="shared" si="7"/>
        <v>0</v>
      </c>
      <c r="N102" s="192">
        <f>IFERROR(M102*'0. Oppsett'!$C$30,0)</f>
        <v>0</v>
      </c>
      <c r="O102" s="25">
        <v>0</v>
      </c>
      <c r="P102" s="25"/>
      <c r="Q102" s="25"/>
      <c r="R102" s="25"/>
      <c r="S102" s="25">
        <v>0</v>
      </c>
      <c r="T102" s="194">
        <v>0</v>
      </c>
      <c r="U102" s="194">
        <f t="shared" si="8"/>
        <v>0</v>
      </c>
    </row>
    <row r="103" spans="1:21" x14ac:dyDescent="0.25">
      <c r="A103" s="16">
        <v>99</v>
      </c>
      <c r="B103" s="103">
        <f>'X. Satser pensjonstilskudd'!B103</f>
        <v>0</v>
      </c>
      <c r="C103" s="17">
        <f>'X. Satser pensjonstilskudd'!C103</f>
        <v>0</v>
      </c>
      <c r="D103" s="17" t="str">
        <f>IFERROR(_xlfn.XLOOKUP($C103,factPensjon[Virksomhetsnr.],factPensjon[Forpliktelser]),"")</f>
        <v/>
      </c>
      <c r="E103" s="102">
        <f>SUMIFS(BasilRadata[Heltidsplasser
0-2],BasilRadata[År],'0. Oppsett'!$C$7-1,BasilRadata[1B. Organisasjonsnummer:],$C103)</f>
        <v>0</v>
      </c>
      <c r="F103" s="23">
        <f>'4. Selvkost og satser'!$B$55</f>
        <v>316180.61632690748</v>
      </c>
      <c r="G103" s="102">
        <f>SUMIFS(BasilRadata[Heltidsplasser
3-6],BasilRadata[År],'0. Oppsett'!$C$7-1,BasilRadata[1B. Organisasjonsnummer:],$C103)</f>
        <v>0</v>
      </c>
      <c r="H103" s="23">
        <f>'4. Selvkost og satser'!$B$56</f>
        <v>170582.7774748485</v>
      </c>
      <c r="I103" s="111">
        <f t="shared" si="5"/>
        <v>0</v>
      </c>
      <c r="J103" s="115">
        <f>SUMIFS(BasilRadata[8E. Oppgi antall årsverk barnehagen har pensjonsforpliktelser for:],BasilRadata[År],'0. Oppsett'!$C$7-1,BasilRadata[1B. Organisasjonsnummer:],'X. Utbetalingsmodul'!$C103)</f>
        <v>0</v>
      </c>
      <c r="K103" s="111" t="str">
        <f>_xlfn.XLOOKUP(C103,'X. Satser pensjonstilskudd'!$C$5:$C$224,'X. Satser pensjonstilskudd'!$I$5:$I$224)</f>
        <v/>
      </c>
      <c r="L103" s="112" t="e">
        <f t="shared" si="6"/>
        <v>#VALUE!</v>
      </c>
      <c r="M103" s="192">
        <f t="shared" si="7"/>
        <v>0</v>
      </c>
      <c r="N103" s="192">
        <f>IFERROR(M103*'0. Oppsett'!$C$30,0)</f>
        <v>0</v>
      </c>
      <c r="O103" s="25">
        <v>0</v>
      </c>
      <c r="P103" s="25"/>
      <c r="Q103" s="25"/>
      <c r="R103" s="25"/>
      <c r="S103" s="25">
        <v>0</v>
      </c>
      <c r="T103" s="194">
        <v>0</v>
      </c>
      <c r="U103" s="194">
        <f t="shared" si="8"/>
        <v>0</v>
      </c>
    </row>
    <row r="104" spans="1:21" x14ac:dyDescent="0.25">
      <c r="A104" s="19">
        <v>100</v>
      </c>
      <c r="B104" s="103">
        <f>'X. Satser pensjonstilskudd'!B104</f>
        <v>0</v>
      </c>
      <c r="C104" s="17">
        <f>'X. Satser pensjonstilskudd'!C104</f>
        <v>0</v>
      </c>
      <c r="D104" s="17" t="str">
        <f>IFERROR(_xlfn.XLOOKUP($C104,factPensjon[Virksomhetsnr.],factPensjon[Forpliktelser]),"")</f>
        <v/>
      </c>
      <c r="E104" s="102">
        <f>SUMIFS(BasilRadata[Heltidsplasser
0-2],BasilRadata[År],'0. Oppsett'!$C$7-1,BasilRadata[1B. Organisasjonsnummer:],$C104)</f>
        <v>0</v>
      </c>
      <c r="F104" s="23">
        <f>'4. Selvkost og satser'!$B$55</f>
        <v>316180.61632690748</v>
      </c>
      <c r="G104" s="102">
        <f>SUMIFS(BasilRadata[Heltidsplasser
3-6],BasilRadata[År],'0. Oppsett'!$C$7-1,BasilRadata[1B. Organisasjonsnummer:],$C104)</f>
        <v>0</v>
      </c>
      <c r="H104" s="23">
        <f>'4. Selvkost og satser'!$B$56</f>
        <v>170582.7774748485</v>
      </c>
      <c r="I104" s="111">
        <f t="shared" si="5"/>
        <v>0</v>
      </c>
      <c r="J104" s="115">
        <f>SUMIFS(BasilRadata[8E. Oppgi antall årsverk barnehagen har pensjonsforpliktelser for:],BasilRadata[År],'0. Oppsett'!$C$7-1,BasilRadata[1B. Organisasjonsnummer:],'X. Utbetalingsmodul'!$C104)</f>
        <v>0</v>
      </c>
      <c r="K104" s="111" t="str">
        <f>_xlfn.XLOOKUP(C104,'X. Satser pensjonstilskudd'!$C$5:$C$224,'X. Satser pensjonstilskudd'!$I$5:$I$224)</f>
        <v/>
      </c>
      <c r="L104" s="112" t="e">
        <f t="shared" si="6"/>
        <v>#VALUE!</v>
      </c>
      <c r="M104" s="192">
        <f t="shared" si="7"/>
        <v>0</v>
      </c>
      <c r="N104" s="192">
        <f>IFERROR(M104*'0. Oppsett'!$C$30,0)</f>
        <v>0</v>
      </c>
      <c r="O104" s="25">
        <v>0</v>
      </c>
      <c r="P104" s="25"/>
      <c r="Q104" s="25"/>
      <c r="R104" s="25"/>
      <c r="S104" s="25">
        <v>0</v>
      </c>
      <c r="T104" s="194">
        <v>0</v>
      </c>
      <c r="U104" s="194">
        <f t="shared" si="8"/>
        <v>0</v>
      </c>
    </row>
    <row r="105" spans="1:21" x14ac:dyDescent="0.25">
      <c r="A105" s="16">
        <v>101</v>
      </c>
      <c r="B105" s="103">
        <f>'X. Satser pensjonstilskudd'!B105</f>
        <v>0</v>
      </c>
      <c r="C105" s="17">
        <f>'X. Satser pensjonstilskudd'!C105</f>
        <v>0</v>
      </c>
      <c r="D105" s="17" t="str">
        <f>IFERROR(_xlfn.XLOOKUP($C105,factPensjon[Virksomhetsnr.],factPensjon[Forpliktelser]),"")</f>
        <v/>
      </c>
      <c r="E105" s="102">
        <f>SUMIFS(BasilRadata[Heltidsplasser
0-2],BasilRadata[År],'0. Oppsett'!$C$7-1,BasilRadata[1B. Organisasjonsnummer:],$C105)</f>
        <v>0</v>
      </c>
      <c r="F105" s="23">
        <f>'4. Selvkost og satser'!$B$55</f>
        <v>316180.61632690748</v>
      </c>
      <c r="G105" s="102">
        <f>SUMIFS(BasilRadata[Heltidsplasser
3-6],BasilRadata[År],'0. Oppsett'!$C$7-1,BasilRadata[1B. Organisasjonsnummer:],$C105)</f>
        <v>0</v>
      </c>
      <c r="H105" s="23">
        <f>'4. Selvkost og satser'!$B$56</f>
        <v>170582.7774748485</v>
      </c>
      <c r="I105" s="111">
        <f t="shared" si="5"/>
        <v>0</v>
      </c>
      <c r="J105" s="115">
        <f>SUMIFS(BasilRadata[8E. Oppgi antall årsverk barnehagen har pensjonsforpliktelser for:],BasilRadata[År],'0. Oppsett'!$C$7-1,BasilRadata[1B. Organisasjonsnummer:],'X. Utbetalingsmodul'!$C105)</f>
        <v>0</v>
      </c>
      <c r="K105" s="111" t="str">
        <f>_xlfn.XLOOKUP(C105,'X. Satser pensjonstilskudd'!$C$5:$C$224,'X. Satser pensjonstilskudd'!$I$5:$I$224)</f>
        <v/>
      </c>
      <c r="L105" s="112" t="e">
        <f t="shared" si="6"/>
        <v>#VALUE!</v>
      </c>
      <c r="M105" s="192">
        <f t="shared" si="7"/>
        <v>0</v>
      </c>
      <c r="N105" s="192">
        <f>IFERROR(M105*'0. Oppsett'!$C$30,0)</f>
        <v>0</v>
      </c>
      <c r="O105" s="25">
        <v>0</v>
      </c>
      <c r="P105" s="25"/>
      <c r="Q105" s="25"/>
      <c r="R105" s="25"/>
      <c r="S105" s="25">
        <v>0</v>
      </c>
      <c r="T105" s="194">
        <v>0</v>
      </c>
      <c r="U105" s="194">
        <f t="shared" si="8"/>
        <v>0</v>
      </c>
    </row>
    <row r="106" spans="1:21" x14ac:dyDescent="0.25">
      <c r="A106" s="19">
        <v>102</v>
      </c>
      <c r="B106" s="103">
        <f>'X. Satser pensjonstilskudd'!B106</f>
        <v>0</v>
      </c>
      <c r="C106" s="17">
        <f>'X. Satser pensjonstilskudd'!C106</f>
        <v>0</v>
      </c>
      <c r="D106" s="17" t="str">
        <f>IFERROR(_xlfn.XLOOKUP($C106,factPensjon[Virksomhetsnr.],factPensjon[Forpliktelser]),"")</f>
        <v/>
      </c>
      <c r="E106" s="102">
        <f>SUMIFS(BasilRadata[Heltidsplasser
0-2],BasilRadata[År],'0. Oppsett'!$C$7-1,BasilRadata[1B. Organisasjonsnummer:],$C106)</f>
        <v>0</v>
      </c>
      <c r="F106" s="23">
        <f>'4. Selvkost og satser'!$B$55</f>
        <v>316180.61632690748</v>
      </c>
      <c r="G106" s="102">
        <f>SUMIFS(BasilRadata[Heltidsplasser
3-6],BasilRadata[År],'0. Oppsett'!$C$7-1,BasilRadata[1B. Organisasjonsnummer:],$C106)</f>
        <v>0</v>
      </c>
      <c r="H106" s="23">
        <f>'4. Selvkost og satser'!$B$56</f>
        <v>170582.7774748485</v>
      </c>
      <c r="I106" s="111">
        <f t="shared" si="5"/>
        <v>0</v>
      </c>
      <c r="J106" s="115">
        <f>SUMIFS(BasilRadata[8E. Oppgi antall årsverk barnehagen har pensjonsforpliktelser for:],BasilRadata[År],'0. Oppsett'!$C$7-1,BasilRadata[1B. Organisasjonsnummer:],'X. Utbetalingsmodul'!$C106)</f>
        <v>0</v>
      </c>
      <c r="K106" s="111" t="str">
        <f>_xlfn.XLOOKUP(C106,'X. Satser pensjonstilskudd'!$C$5:$C$224,'X. Satser pensjonstilskudd'!$I$5:$I$224)</f>
        <v/>
      </c>
      <c r="L106" s="112" t="e">
        <f t="shared" si="6"/>
        <v>#VALUE!</v>
      </c>
      <c r="M106" s="192">
        <f t="shared" si="7"/>
        <v>0</v>
      </c>
      <c r="N106" s="192">
        <f>IFERROR(M106*'0. Oppsett'!$C$30,0)</f>
        <v>0</v>
      </c>
      <c r="O106" s="25">
        <v>0</v>
      </c>
      <c r="P106" s="25"/>
      <c r="Q106" s="25"/>
      <c r="R106" s="25"/>
      <c r="S106" s="25">
        <v>0</v>
      </c>
      <c r="T106" s="194">
        <v>0</v>
      </c>
      <c r="U106" s="194">
        <f t="shared" si="8"/>
        <v>0</v>
      </c>
    </row>
    <row r="107" spans="1:21" x14ac:dyDescent="0.25">
      <c r="A107" s="16">
        <v>103</v>
      </c>
      <c r="B107" s="103">
        <f>'X. Satser pensjonstilskudd'!B107</f>
        <v>0</v>
      </c>
      <c r="C107" s="17">
        <f>'X. Satser pensjonstilskudd'!C107</f>
        <v>0</v>
      </c>
      <c r="D107" s="17" t="str">
        <f>IFERROR(_xlfn.XLOOKUP($C107,factPensjon[Virksomhetsnr.],factPensjon[Forpliktelser]),"")</f>
        <v/>
      </c>
      <c r="E107" s="102">
        <f>SUMIFS(BasilRadata[Heltidsplasser
0-2],BasilRadata[År],'0. Oppsett'!$C$7-1,BasilRadata[1B. Organisasjonsnummer:],$C107)</f>
        <v>0</v>
      </c>
      <c r="F107" s="23">
        <f>'4. Selvkost og satser'!$B$55</f>
        <v>316180.61632690748</v>
      </c>
      <c r="G107" s="102">
        <f>SUMIFS(BasilRadata[Heltidsplasser
3-6],BasilRadata[År],'0. Oppsett'!$C$7-1,BasilRadata[1B. Organisasjonsnummer:],$C107)</f>
        <v>0</v>
      </c>
      <c r="H107" s="23">
        <f>'4. Selvkost og satser'!$B$56</f>
        <v>170582.7774748485</v>
      </c>
      <c r="I107" s="111">
        <f t="shared" si="5"/>
        <v>0</v>
      </c>
      <c r="J107" s="115">
        <f>SUMIFS(BasilRadata[8E. Oppgi antall årsverk barnehagen har pensjonsforpliktelser for:],BasilRadata[År],'0. Oppsett'!$C$7-1,BasilRadata[1B. Organisasjonsnummer:],'X. Utbetalingsmodul'!$C107)</f>
        <v>0</v>
      </c>
      <c r="K107" s="111" t="str">
        <f>_xlfn.XLOOKUP(C107,'X. Satser pensjonstilskudd'!$C$5:$C$224,'X. Satser pensjonstilskudd'!$I$5:$I$224)</f>
        <v/>
      </c>
      <c r="L107" s="112" t="e">
        <f t="shared" si="6"/>
        <v>#VALUE!</v>
      </c>
      <c r="M107" s="192">
        <f t="shared" si="7"/>
        <v>0</v>
      </c>
      <c r="N107" s="192">
        <f>IFERROR(M107*'0. Oppsett'!$C$30,0)</f>
        <v>0</v>
      </c>
      <c r="O107" s="25">
        <v>0</v>
      </c>
      <c r="P107" s="25"/>
      <c r="Q107" s="25"/>
      <c r="R107" s="25"/>
      <c r="S107" s="25">
        <v>0</v>
      </c>
      <c r="T107" s="194">
        <v>0</v>
      </c>
      <c r="U107" s="194">
        <f t="shared" si="8"/>
        <v>0</v>
      </c>
    </row>
    <row r="108" spans="1:21" x14ac:dyDescent="0.25">
      <c r="A108" s="19">
        <v>104</v>
      </c>
      <c r="B108" s="103">
        <f>'X. Satser pensjonstilskudd'!B108</f>
        <v>0</v>
      </c>
      <c r="C108" s="17">
        <f>'X. Satser pensjonstilskudd'!C108</f>
        <v>0</v>
      </c>
      <c r="D108" s="17" t="str">
        <f>IFERROR(_xlfn.XLOOKUP($C108,factPensjon[Virksomhetsnr.],factPensjon[Forpliktelser]),"")</f>
        <v/>
      </c>
      <c r="E108" s="102">
        <f>SUMIFS(BasilRadata[Heltidsplasser
0-2],BasilRadata[År],'0. Oppsett'!$C$7-1,BasilRadata[1B. Organisasjonsnummer:],$C108)</f>
        <v>0</v>
      </c>
      <c r="F108" s="23">
        <f>'4. Selvkost og satser'!$B$55</f>
        <v>316180.61632690748</v>
      </c>
      <c r="G108" s="102">
        <f>SUMIFS(BasilRadata[Heltidsplasser
3-6],BasilRadata[År],'0. Oppsett'!$C$7-1,BasilRadata[1B. Organisasjonsnummer:],$C108)</f>
        <v>0</v>
      </c>
      <c r="H108" s="23">
        <f>'4. Selvkost og satser'!$B$56</f>
        <v>170582.7774748485</v>
      </c>
      <c r="I108" s="111">
        <f t="shared" si="5"/>
        <v>0</v>
      </c>
      <c r="J108" s="115">
        <f>SUMIFS(BasilRadata[8E. Oppgi antall årsverk barnehagen har pensjonsforpliktelser for:],BasilRadata[År],'0. Oppsett'!$C$7-1,BasilRadata[1B. Organisasjonsnummer:],'X. Utbetalingsmodul'!$C108)</f>
        <v>0</v>
      </c>
      <c r="K108" s="111" t="str">
        <f>_xlfn.XLOOKUP(C108,'X. Satser pensjonstilskudd'!$C$5:$C$224,'X. Satser pensjonstilskudd'!$I$5:$I$224)</f>
        <v/>
      </c>
      <c r="L108" s="112" t="e">
        <f t="shared" si="6"/>
        <v>#VALUE!</v>
      </c>
      <c r="M108" s="192">
        <f t="shared" si="7"/>
        <v>0</v>
      </c>
      <c r="N108" s="192">
        <f>IFERROR(M108*'0. Oppsett'!$C$30,0)</f>
        <v>0</v>
      </c>
      <c r="O108" s="25">
        <v>0</v>
      </c>
      <c r="P108" s="25"/>
      <c r="Q108" s="25"/>
      <c r="R108" s="25"/>
      <c r="S108" s="25">
        <v>0</v>
      </c>
      <c r="T108" s="194">
        <v>0</v>
      </c>
      <c r="U108" s="194">
        <f t="shared" si="8"/>
        <v>0</v>
      </c>
    </row>
    <row r="109" spans="1:21" x14ac:dyDescent="0.25">
      <c r="A109" s="16">
        <v>105</v>
      </c>
      <c r="B109" s="103">
        <f>'X. Satser pensjonstilskudd'!B109</f>
        <v>0</v>
      </c>
      <c r="C109" s="17">
        <f>'X. Satser pensjonstilskudd'!C109</f>
        <v>0</v>
      </c>
      <c r="D109" s="17" t="str">
        <f>IFERROR(_xlfn.XLOOKUP($C109,factPensjon[Virksomhetsnr.],factPensjon[Forpliktelser]),"")</f>
        <v/>
      </c>
      <c r="E109" s="102">
        <f>SUMIFS(BasilRadata[Heltidsplasser
0-2],BasilRadata[År],'0. Oppsett'!$C$7-1,BasilRadata[1B. Organisasjonsnummer:],$C109)</f>
        <v>0</v>
      </c>
      <c r="F109" s="23">
        <f>'4. Selvkost og satser'!$B$55</f>
        <v>316180.61632690748</v>
      </c>
      <c r="G109" s="102">
        <f>SUMIFS(BasilRadata[Heltidsplasser
3-6],BasilRadata[År],'0. Oppsett'!$C$7-1,BasilRadata[1B. Organisasjonsnummer:],$C109)</f>
        <v>0</v>
      </c>
      <c r="H109" s="23">
        <f>'4. Selvkost og satser'!$B$56</f>
        <v>170582.7774748485</v>
      </c>
      <c r="I109" s="111">
        <f t="shared" si="5"/>
        <v>0</v>
      </c>
      <c r="J109" s="115">
        <f>SUMIFS(BasilRadata[8E. Oppgi antall årsverk barnehagen har pensjonsforpliktelser for:],BasilRadata[År],'0. Oppsett'!$C$7-1,BasilRadata[1B. Organisasjonsnummer:],'X. Utbetalingsmodul'!$C109)</f>
        <v>0</v>
      </c>
      <c r="K109" s="111" t="str">
        <f>_xlfn.XLOOKUP(C109,'X. Satser pensjonstilskudd'!$C$5:$C$224,'X. Satser pensjonstilskudd'!$I$5:$I$224)</f>
        <v/>
      </c>
      <c r="L109" s="112" t="e">
        <f t="shared" si="6"/>
        <v>#VALUE!</v>
      </c>
      <c r="M109" s="192">
        <f t="shared" si="7"/>
        <v>0</v>
      </c>
      <c r="N109" s="192">
        <f>IFERROR(M109*'0. Oppsett'!$C$30,0)</f>
        <v>0</v>
      </c>
      <c r="O109" s="25">
        <v>0</v>
      </c>
      <c r="P109" s="25"/>
      <c r="Q109" s="25"/>
      <c r="R109" s="25"/>
      <c r="S109" s="25">
        <v>0</v>
      </c>
      <c r="T109" s="194">
        <v>0</v>
      </c>
      <c r="U109" s="194">
        <f t="shared" si="8"/>
        <v>0</v>
      </c>
    </row>
    <row r="110" spans="1:21" x14ac:dyDescent="0.25">
      <c r="A110" s="19">
        <v>106</v>
      </c>
      <c r="B110" s="103">
        <f>'X. Satser pensjonstilskudd'!B110</f>
        <v>0</v>
      </c>
      <c r="C110" s="17">
        <f>'X. Satser pensjonstilskudd'!C110</f>
        <v>0</v>
      </c>
      <c r="D110" s="17" t="str">
        <f>IFERROR(_xlfn.XLOOKUP($C110,factPensjon[Virksomhetsnr.],factPensjon[Forpliktelser]),"")</f>
        <v/>
      </c>
      <c r="E110" s="102">
        <f>SUMIFS(BasilRadata[Heltidsplasser
0-2],BasilRadata[År],'0. Oppsett'!$C$7-1,BasilRadata[1B. Organisasjonsnummer:],$C110)</f>
        <v>0</v>
      </c>
      <c r="F110" s="23">
        <f>'4. Selvkost og satser'!$B$55</f>
        <v>316180.61632690748</v>
      </c>
      <c r="G110" s="102">
        <f>SUMIFS(BasilRadata[Heltidsplasser
3-6],BasilRadata[År],'0. Oppsett'!$C$7-1,BasilRadata[1B. Organisasjonsnummer:],$C110)</f>
        <v>0</v>
      </c>
      <c r="H110" s="23">
        <f>'4. Selvkost og satser'!$B$56</f>
        <v>170582.7774748485</v>
      </c>
      <c r="I110" s="111">
        <f t="shared" si="5"/>
        <v>0</v>
      </c>
      <c r="J110" s="115">
        <f>SUMIFS(BasilRadata[8E. Oppgi antall årsverk barnehagen har pensjonsforpliktelser for:],BasilRadata[År],'0. Oppsett'!$C$7-1,BasilRadata[1B. Organisasjonsnummer:],'X. Utbetalingsmodul'!$C110)</f>
        <v>0</v>
      </c>
      <c r="K110" s="111" t="str">
        <f>_xlfn.XLOOKUP(C110,'X. Satser pensjonstilskudd'!$C$5:$C$224,'X. Satser pensjonstilskudd'!$I$5:$I$224)</f>
        <v/>
      </c>
      <c r="L110" s="112" t="e">
        <f t="shared" si="6"/>
        <v>#VALUE!</v>
      </c>
      <c r="M110" s="192">
        <f t="shared" si="7"/>
        <v>0</v>
      </c>
      <c r="N110" s="192">
        <f>IFERROR(M110*'0. Oppsett'!$C$30,0)</f>
        <v>0</v>
      </c>
      <c r="O110" s="25">
        <v>0</v>
      </c>
      <c r="P110" s="25"/>
      <c r="Q110" s="25"/>
      <c r="R110" s="25"/>
      <c r="S110" s="25">
        <v>0</v>
      </c>
      <c r="T110" s="194">
        <v>0</v>
      </c>
      <c r="U110" s="194">
        <f t="shared" si="8"/>
        <v>0</v>
      </c>
    </row>
    <row r="111" spans="1:21" x14ac:dyDescent="0.25">
      <c r="A111" s="16">
        <v>107</v>
      </c>
      <c r="B111" s="103">
        <f>'X. Satser pensjonstilskudd'!B111</f>
        <v>0</v>
      </c>
      <c r="C111" s="17">
        <f>'X. Satser pensjonstilskudd'!C111</f>
        <v>0</v>
      </c>
      <c r="D111" s="17" t="str">
        <f>IFERROR(_xlfn.XLOOKUP($C111,factPensjon[Virksomhetsnr.],factPensjon[Forpliktelser]),"")</f>
        <v/>
      </c>
      <c r="E111" s="102">
        <f>SUMIFS(BasilRadata[Heltidsplasser
0-2],BasilRadata[År],'0. Oppsett'!$C$7-1,BasilRadata[1B. Organisasjonsnummer:],$C111)</f>
        <v>0</v>
      </c>
      <c r="F111" s="23">
        <f>'4. Selvkost og satser'!$B$55</f>
        <v>316180.61632690748</v>
      </c>
      <c r="G111" s="102">
        <f>SUMIFS(BasilRadata[Heltidsplasser
3-6],BasilRadata[År],'0. Oppsett'!$C$7-1,BasilRadata[1B. Organisasjonsnummer:],$C111)</f>
        <v>0</v>
      </c>
      <c r="H111" s="23">
        <f>'4. Selvkost og satser'!$B$56</f>
        <v>170582.7774748485</v>
      </c>
      <c r="I111" s="111">
        <f t="shared" si="5"/>
        <v>0</v>
      </c>
      <c r="J111" s="115">
        <f>SUMIFS(BasilRadata[8E. Oppgi antall årsverk barnehagen har pensjonsforpliktelser for:],BasilRadata[År],'0. Oppsett'!$C$7-1,BasilRadata[1B. Organisasjonsnummer:],'X. Utbetalingsmodul'!$C111)</f>
        <v>0</v>
      </c>
      <c r="K111" s="111" t="str">
        <f>_xlfn.XLOOKUP(C111,'X. Satser pensjonstilskudd'!$C$5:$C$224,'X. Satser pensjonstilskudd'!$I$5:$I$224)</f>
        <v/>
      </c>
      <c r="L111" s="112" t="e">
        <f t="shared" si="6"/>
        <v>#VALUE!</v>
      </c>
      <c r="M111" s="192">
        <f t="shared" si="7"/>
        <v>0</v>
      </c>
      <c r="N111" s="192">
        <f>IFERROR(M111*'0. Oppsett'!$C$30,0)</f>
        <v>0</v>
      </c>
      <c r="O111" s="25">
        <v>0</v>
      </c>
      <c r="P111" s="25"/>
      <c r="Q111" s="25"/>
      <c r="R111" s="25"/>
      <c r="S111" s="25">
        <v>0</v>
      </c>
      <c r="T111" s="194">
        <v>0</v>
      </c>
      <c r="U111" s="194">
        <f t="shared" si="8"/>
        <v>0</v>
      </c>
    </row>
    <row r="112" spans="1:21" x14ac:dyDescent="0.25">
      <c r="A112" s="19">
        <v>108</v>
      </c>
      <c r="B112" s="103">
        <f>'X. Satser pensjonstilskudd'!B112</f>
        <v>0</v>
      </c>
      <c r="C112" s="17">
        <f>'X. Satser pensjonstilskudd'!C112</f>
        <v>0</v>
      </c>
      <c r="D112" s="17" t="str">
        <f>IFERROR(_xlfn.XLOOKUP($C112,factPensjon[Virksomhetsnr.],factPensjon[Forpliktelser]),"")</f>
        <v/>
      </c>
      <c r="E112" s="102">
        <f>SUMIFS(BasilRadata[Heltidsplasser
0-2],BasilRadata[År],'0. Oppsett'!$C$7-1,BasilRadata[1B. Organisasjonsnummer:],$C112)</f>
        <v>0</v>
      </c>
      <c r="F112" s="23">
        <f>'4. Selvkost og satser'!$B$55</f>
        <v>316180.61632690748</v>
      </c>
      <c r="G112" s="102">
        <f>SUMIFS(BasilRadata[Heltidsplasser
3-6],BasilRadata[År],'0. Oppsett'!$C$7-1,BasilRadata[1B. Organisasjonsnummer:],$C112)</f>
        <v>0</v>
      </c>
      <c r="H112" s="23">
        <f>'4. Selvkost og satser'!$B$56</f>
        <v>170582.7774748485</v>
      </c>
      <c r="I112" s="111">
        <f t="shared" si="5"/>
        <v>0</v>
      </c>
      <c r="J112" s="115">
        <f>SUMIFS(BasilRadata[8E. Oppgi antall årsverk barnehagen har pensjonsforpliktelser for:],BasilRadata[År],'0. Oppsett'!$C$7-1,BasilRadata[1B. Organisasjonsnummer:],'X. Utbetalingsmodul'!$C112)</f>
        <v>0</v>
      </c>
      <c r="K112" s="111" t="str">
        <f>_xlfn.XLOOKUP(C112,'X. Satser pensjonstilskudd'!$C$5:$C$224,'X. Satser pensjonstilskudd'!$I$5:$I$224)</f>
        <v/>
      </c>
      <c r="L112" s="112" t="e">
        <f t="shared" si="6"/>
        <v>#VALUE!</v>
      </c>
      <c r="M112" s="192">
        <f t="shared" si="7"/>
        <v>0</v>
      </c>
      <c r="N112" s="192">
        <f>IFERROR(M112*'0. Oppsett'!$C$30,0)</f>
        <v>0</v>
      </c>
      <c r="O112" s="25">
        <v>0</v>
      </c>
      <c r="P112" s="25"/>
      <c r="Q112" s="25"/>
      <c r="R112" s="25"/>
      <c r="S112" s="25">
        <v>0</v>
      </c>
      <c r="T112" s="194">
        <v>0</v>
      </c>
      <c r="U112" s="194">
        <f t="shared" si="8"/>
        <v>0</v>
      </c>
    </row>
    <row r="113" spans="1:21" x14ac:dyDescent="0.25">
      <c r="A113" s="16">
        <v>109</v>
      </c>
      <c r="B113" s="103">
        <f>'X. Satser pensjonstilskudd'!B113</f>
        <v>0</v>
      </c>
      <c r="C113" s="17">
        <f>'X. Satser pensjonstilskudd'!C113</f>
        <v>0</v>
      </c>
      <c r="D113" s="17" t="str">
        <f>IFERROR(_xlfn.XLOOKUP($C113,factPensjon[Virksomhetsnr.],factPensjon[Forpliktelser]),"")</f>
        <v/>
      </c>
      <c r="E113" s="102">
        <f>SUMIFS(BasilRadata[Heltidsplasser
0-2],BasilRadata[År],'0. Oppsett'!$C$7-1,BasilRadata[1B. Organisasjonsnummer:],$C113)</f>
        <v>0</v>
      </c>
      <c r="F113" s="23">
        <f>'4. Selvkost og satser'!$B$55</f>
        <v>316180.61632690748</v>
      </c>
      <c r="G113" s="102">
        <f>SUMIFS(BasilRadata[Heltidsplasser
3-6],BasilRadata[År],'0. Oppsett'!$C$7-1,BasilRadata[1B. Organisasjonsnummer:],$C113)</f>
        <v>0</v>
      </c>
      <c r="H113" s="23">
        <f>'4. Selvkost og satser'!$B$56</f>
        <v>170582.7774748485</v>
      </c>
      <c r="I113" s="111">
        <f t="shared" si="5"/>
        <v>0</v>
      </c>
      <c r="J113" s="115">
        <f>SUMIFS(BasilRadata[8E. Oppgi antall årsverk barnehagen har pensjonsforpliktelser for:],BasilRadata[År],'0. Oppsett'!$C$7-1,BasilRadata[1B. Organisasjonsnummer:],'X. Utbetalingsmodul'!$C113)</f>
        <v>0</v>
      </c>
      <c r="K113" s="111" t="str">
        <f>_xlfn.XLOOKUP(C113,'X. Satser pensjonstilskudd'!$C$5:$C$224,'X. Satser pensjonstilskudd'!$I$5:$I$224)</f>
        <v/>
      </c>
      <c r="L113" s="112" t="e">
        <f t="shared" si="6"/>
        <v>#VALUE!</v>
      </c>
      <c r="M113" s="192">
        <f t="shared" si="7"/>
        <v>0</v>
      </c>
      <c r="N113" s="192">
        <f>IFERROR(M113*'0. Oppsett'!$C$30,0)</f>
        <v>0</v>
      </c>
      <c r="O113" s="25">
        <v>0</v>
      </c>
      <c r="P113" s="25"/>
      <c r="Q113" s="25"/>
      <c r="R113" s="25"/>
      <c r="S113" s="25">
        <v>0</v>
      </c>
      <c r="T113" s="194">
        <v>0</v>
      </c>
      <c r="U113" s="194">
        <f t="shared" si="8"/>
        <v>0</v>
      </c>
    </row>
    <row r="114" spans="1:21" x14ac:dyDescent="0.25">
      <c r="A114" s="19">
        <v>110</v>
      </c>
      <c r="B114" s="103">
        <f>'X. Satser pensjonstilskudd'!B114</f>
        <v>0</v>
      </c>
      <c r="C114" s="17">
        <f>'X. Satser pensjonstilskudd'!C114</f>
        <v>0</v>
      </c>
      <c r="D114" s="17" t="str">
        <f>IFERROR(_xlfn.XLOOKUP($C114,factPensjon[Virksomhetsnr.],factPensjon[Forpliktelser]),"")</f>
        <v/>
      </c>
      <c r="E114" s="102">
        <f>SUMIFS(BasilRadata[Heltidsplasser
0-2],BasilRadata[År],'0. Oppsett'!$C$7-1,BasilRadata[1B. Organisasjonsnummer:],$C114)</f>
        <v>0</v>
      </c>
      <c r="F114" s="23">
        <f>'4. Selvkost og satser'!$B$55</f>
        <v>316180.61632690748</v>
      </c>
      <c r="G114" s="102">
        <f>SUMIFS(BasilRadata[Heltidsplasser
3-6],BasilRadata[År],'0. Oppsett'!$C$7-1,BasilRadata[1B. Organisasjonsnummer:],$C114)</f>
        <v>0</v>
      </c>
      <c r="H114" s="23">
        <f>'4. Selvkost og satser'!$B$56</f>
        <v>170582.7774748485</v>
      </c>
      <c r="I114" s="111">
        <f t="shared" si="5"/>
        <v>0</v>
      </c>
      <c r="J114" s="115">
        <f>SUMIFS(BasilRadata[8E. Oppgi antall årsverk barnehagen har pensjonsforpliktelser for:],BasilRadata[År],'0. Oppsett'!$C$7-1,BasilRadata[1B. Organisasjonsnummer:],'X. Utbetalingsmodul'!$C114)</f>
        <v>0</v>
      </c>
      <c r="K114" s="111" t="str">
        <f>_xlfn.XLOOKUP(C114,'X. Satser pensjonstilskudd'!$C$5:$C$224,'X. Satser pensjonstilskudd'!$I$5:$I$224)</f>
        <v/>
      </c>
      <c r="L114" s="112" t="e">
        <f t="shared" si="6"/>
        <v>#VALUE!</v>
      </c>
      <c r="M114" s="192">
        <f t="shared" si="7"/>
        <v>0</v>
      </c>
      <c r="N114" s="192">
        <f>IFERROR(M114*'0. Oppsett'!$C$30,0)</f>
        <v>0</v>
      </c>
      <c r="O114" s="25">
        <v>0</v>
      </c>
      <c r="P114" s="25"/>
      <c r="Q114" s="25"/>
      <c r="R114" s="25"/>
      <c r="S114" s="25">
        <v>0</v>
      </c>
      <c r="T114" s="194">
        <v>0</v>
      </c>
      <c r="U114" s="194">
        <f t="shared" si="8"/>
        <v>0</v>
      </c>
    </row>
    <row r="115" spans="1:21" x14ac:dyDescent="0.25">
      <c r="A115" s="16">
        <v>111</v>
      </c>
      <c r="B115" s="103">
        <f>'X. Satser pensjonstilskudd'!B115</f>
        <v>0</v>
      </c>
      <c r="C115" s="17">
        <f>'X. Satser pensjonstilskudd'!C115</f>
        <v>0</v>
      </c>
      <c r="D115" s="17" t="str">
        <f>IFERROR(_xlfn.XLOOKUP($C115,factPensjon[Virksomhetsnr.],factPensjon[Forpliktelser]),"")</f>
        <v/>
      </c>
      <c r="E115" s="102">
        <f>SUMIFS(BasilRadata[Heltidsplasser
0-2],BasilRadata[År],'0. Oppsett'!$C$7-1,BasilRadata[1B. Organisasjonsnummer:],$C115)</f>
        <v>0</v>
      </c>
      <c r="F115" s="23">
        <f>'4. Selvkost og satser'!$B$55</f>
        <v>316180.61632690748</v>
      </c>
      <c r="G115" s="102">
        <f>SUMIFS(BasilRadata[Heltidsplasser
3-6],BasilRadata[År],'0. Oppsett'!$C$7-1,BasilRadata[1B. Organisasjonsnummer:],$C115)</f>
        <v>0</v>
      </c>
      <c r="H115" s="23">
        <f>'4. Selvkost og satser'!$B$56</f>
        <v>170582.7774748485</v>
      </c>
      <c r="I115" s="111">
        <f t="shared" si="5"/>
        <v>0</v>
      </c>
      <c r="J115" s="115">
        <f>SUMIFS(BasilRadata[8E. Oppgi antall årsverk barnehagen har pensjonsforpliktelser for:],BasilRadata[År],'0. Oppsett'!$C$7-1,BasilRadata[1B. Organisasjonsnummer:],'X. Utbetalingsmodul'!$C115)</f>
        <v>0</v>
      </c>
      <c r="K115" s="111" t="str">
        <f>_xlfn.XLOOKUP(C115,'X. Satser pensjonstilskudd'!$C$5:$C$224,'X. Satser pensjonstilskudd'!$I$5:$I$224)</f>
        <v/>
      </c>
      <c r="L115" s="112" t="e">
        <f t="shared" si="6"/>
        <v>#VALUE!</v>
      </c>
      <c r="M115" s="192">
        <f t="shared" si="7"/>
        <v>0</v>
      </c>
      <c r="N115" s="192">
        <f>IFERROR(M115*'0. Oppsett'!$C$30,0)</f>
        <v>0</v>
      </c>
      <c r="O115" s="25">
        <v>0</v>
      </c>
      <c r="P115" s="25"/>
      <c r="Q115" s="25"/>
      <c r="R115" s="25"/>
      <c r="S115" s="25">
        <v>0</v>
      </c>
      <c r="T115" s="194">
        <v>0</v>
      </c>
      <c r="U115" s="194">
        <f t="shared" si="8"/>
        <v>0</v>
      </c>
    </row>
    <row r="116" spans="1:21" x14ac:dyDescent="0.25">
      <c r="A116" s="19">
        <v>112</v>
      </c>
      <c r="B116" s="103">
        <f>'X. Satser pensjonstilskudd'!B116</f>
        <v>0</v>
      </c>
      <c r="C116" s="17">
        <f>'X. Satser pensjonstilskudd'!C116</f>
        <v>0</v>
      </c>
      <c r="D116" s="17" t="str">
        <f>IFERROR(_xlfn.XLOOKUP($C116,factPensjon[Virksomhetsnr.],factPensjon[Forpliktelser]),"")</f>
        <v/>
      </c>
      <c r="E116" s="102">
        <f>SUMIFS(BasilRadata[Heltidsplasser
0-2],BasilRadata[År],'0. Oppsett'!$C$7-1,BasilRadata[1B. Organisasjonsnummer:],$C116)</f>
        <v>0</v>
      </c>
      <c r="F116" s="23">
        <f>'4. Selvkost og satser'!$B$55</f>
        <v>316180.61632690748</v>
      </c>
      <c r="G116" s="102">
        <f>SUMIFS(BasilRadata[Heltidsplasser
3-6],BasilRadata[År],'0. Oppsett'!$C$7-1,BasilRadata[1B. Organisasjonsnummer:],$C116)</f>
        <v>0</v>
      </c>
      <c r="H116" s="23">
        <f>'4. Selvkost og satser'!$B$56</f>
        <v>170582.7774748485</v>
      </c>
      <c r="I116" s="111">
        <f t="shared" si="5"/>
        <v>0</v>
      </c>
      <c r="J116" s="115">
        <f>SUMIFS(BasilRadata[8E. Oppgi antall årsverk barnehagen har pensjonsforpliktelser for:],BasilRadata[År],'0. Oppsett'!$C$7-1,BasilRadata[1B. Organisasjonsnummer:],'X. Utbetalingsmodul'!$C116)</f>
        <v>0</v>
      </c>
      <c r="K116" s="111" t="str">
        <f>_xlfn.XLOOKUP(C116,'X. Satser pensjonstilskudd'!$C$5:$C$224,'X. Satser pensjonstilskudd'!$I$5:$I$224)</f>
        <v/>
      </c>
      <c r="L116" s="112" t="e">
        <f t="shared" si="6"/>
        <v>#VALUE!</v>
      </c>
      <c r="M116" s="192">
        <f t="shared" si="7"/>
        <v>0</v>
      </c>
      <c r="N116" s="192">
        <f>IFERROR(M116*'0. Oppsett'!$C$30,0)</f>
        <v>0</v>
      </c>
      <c r="O116" s="25">
        <v>0</v>
      </c>
      <c r="P116" s="25"/>
      <c r="Q116" s="25"/>
      <c r="R116" s="25"/>
      <c r="S116" s="25">
        <v>0</v>
      </c>
      <c r="T116" s="194">
        <v>0</v>
      </c>
      <c r="U116" s="194">
        <f t="shared" si="8"/>
        <v>0</v>
      </c>
    </row>
    <row r="117" spans="1:21" x14ac:dyDescent="0.25">
      <c r="A117" s="16">
        <v>113</v>
      </c>
      <c r="B117" s="103">
        <f>'X. Satser pensjonstilskudd'!B117</f>
        <v>0</v>
      </c>
      <c r="C117" s="17">
        <f>'X. Satser pensjonstilskudd'!C117</f>
        <v>0</v>
      </c>
      <c r="D117" s="17" t="str">
        <f>IFERROR(_xlfn.XLOOKUP($C117,factPensjon[Virksomhetsnr.],factPensjon[Forpliktelser]),"")</f>
        <v/>
      </c>
      <c r="E117" s="102">
        <f>SUMIFS(BasilRadata[Heltidsplasser
0-2],BasilRadata[År],'0. Oppsett'!$C$7-1,BasilRadata[1B. Organisasjonsnummer:],$C117)</f>
        <v>0</v>
      </c>
      <c r="F117" s="23">
        <f>'4. Selvkost og satser'!$B$55</f>
        <v>316180.61632690748</v>
      </c>
      <c r="G117" s="102">
        <f>SUMIFS(BasilRadata[Heltidsplasser
3-6],BasilRadata[År],'0. Oppsett'!$C$7-1,BasilRadata[1B. Organisasjonsnummer:],$C117)</f>
        <v>0</v>
      </c>
      <c r="H117" s="23">
        <f>'4. Selvkost og satser'!$B$56</f>
        <v>170582.7774748485</v>
      </c>
      <c r="I117" s="111">
        <f t="shared" si="5"/>
        <v>0</v>
      </c>
      <c r="J117" s="115">
        <f>SUMIFS(BasilRadata[8E. Oppgi antall årsverk barnehagen har pensjonsforpliktelser for:],BasilRadata[År],'0. Oppsett'!$C$7-1,BasilRadata[1B. Organisasjonsnummer:],'X. Utbetalingsmodul'!$C117)</f>
        <v>0</v>
      </c>
      <c r="K117" s="111" t="str">
        <f>_xlfn.XLOOKUP(C117,'X. Satser pensjonstilskudd'!$C$5:$C$224,'X. Satser pensjonstilskudd'!$I$5:$I$224)</f>
        <v/>
      </c>
      <c r="L117" s="112" t="e">
        <f t="shared" si="6"/>
        <v>#VALUE!</v>
      </c>
      <c r="M117" s="192">
        <f t="shared" si="7"/>
        <v>0</v>
      </c>
      <c r="N117" s="192">
        <f>IFERROR(M117*'0. Oppsett'!$C$30,0)</f>
        <v>0</v>
      </c>
      <c r="O117" s="25">
        <v>0</v>
      </c>
      <c r="P117" s="25"/>
      <c r="Q117" s="25"/>
      <c r="R117" s="25"/>
      <c r="S117" s="25">
        <v>0</v>
      </c>
      <c r="T117" s="194">
        <v>0</v>
      </c>
      <c r="U117" s="194">
        <f t="shared" si="8"/>
        <v>0</v>
      </c>
    </row>
    <row r="118" spans="1:21" x14ac:dyDescent="0.25">
      <c r="A118" s="19">
        <v>114</v>
      </c>
      <c r="B118" s="103">
        <f>'X. Satser pensjonstilskudd'!B118</f>
        <v>0</v>
      </c>
      <c r="C118" s="17">
        <f>'X. Satser pensjonstilskudd'!C118</f>
        <v>0</v>
      </c>
      <c r="D118" s="17" t="str">
        <f>IFERROR(_xlfn.XLOOKUP($C118,factPensjon[Virksomhetsnr.],factPensjon[Forpliktelser]),"")</f>
        <v/>
      </c>
      <c r="E118" s="102">
        <f>SUMIFS(BasilRadata[Heltidsplasser
0-2],BasilRadata[År],'0. Oppsett'!$C$7-1,BasilRadata[1B. Organisasjonsnummer:],$C118)</f>
        <v>0</v>
      </c>
      <c r="F118" s="23">
        <f>'4. Selvkost og satser'!$B$55</f>
        <v>316180.61632690748</v>
      </c>
      <c r="G118" s="102">
        <f>SUMIFS(BasilRadata[Heltidsplasser
3-6],BasilRadata[År],'0. Oppsett'!$C$7-1,BasilRadata[1B. Organisasjonsnummer:],$C118)</f>
        <v>0</v>
      </c>
      <c r="H118" s="23">
        <f>'4. Selvkost og satser'!$B$56</f>
        <v>170582.7774748485</v>
      </c>
      <c r="I118" s="111">
        <f t="shared" si="5"/>
        <v>0</v>
      </c>
      <c r="J118" s="115">
        <f>SUMIFS(BasilRadata[8E. Oppgi antall årsverk barnehagen har pensjonsforpliktelser for:],BasilRadata[År],'0. Oppsett'!$C$7-1,BasilRadata[1B. Organisasjonsnummer:],'X. Utbetalingsmodul'!$C118)</f>
        <v>0</v>
      </c>
      <c r="K118" s="111" t="str">
        <f>_xlfn.XLOOKUP(C118,'X. Satser pensjonstilskudd'!$C$5:$C$224,'X. Satser pensjonstilskudd'!$I$5:$I$224)</f>
        <v/>
      </c>
      <c r="L118" s="112" t="e">
        <f t="shared" si="6"/>
        <v>#VALUE!</v>
      </c>
      <c r="M118" s="192">
        <f t="shared" si="7"/>
        <v>0</v>
      </c>
      <c r="N118" s="192">
        <f>IFERROR(M118*'0. Oppsett'!$C$30,0)</f>
        <v>0</v>
      </c>
      <c r="O118" s="25">
        <v>0</v>
      </c>
      <c r="P118" s="25"/>
      <c r="Q118" s="25"/>
      <c r="R118" s="25"/>
      <c r="S118" s="25">
        <v>0</v>
      </c>
      <c r="T118" s="194">
        <v>0</v>
      </c>
      <c r="U118" s="194">
        <f t="shared" si="8"/>
        <v>0</v>
      </c>
    </row>
    <row r="119" spans="1:21" x14ac:dyDescent="0.25">
      <c r="A119" s="16">
        <v>115</v>
      </c>
      <c r="B119" s="103">
        <f>'X. Satser pensjonstilskudd'!B119</f>
        <v>0</v>
      </c>
      <c r="C119" s="17">
        <f>'X. Satser pensjonstilskudd'!C119</f>
        <v>0</v>
      </c>
      <c r="D119" s="17" t="str">
        <f>IFERROR(_xlfn.XLOOKUP($C119,factPensjon[Virksomhetsnr.],factPensjon[Forpliktelser]),"")</f>
        <v/>
      </c>
      <c r="E119" s="102">
        <f>SUMIFS(BasilRadata[Heltidsplasser
0-2],BasilRadata[År],'0. Oppsett'!$C$7-1,BasilRadata[1B. Organisasjonsnummer:],$C119)</f>
        <v>0</v>
      </c>
      <c r="F119" s="23">
        <f>'4. Selvkost og satser'!$B$55</f>
        <v>316180.61632690748</v>
      </c>
      <c r="G119" s="102">
        <f>SUMIFS(BasilRadata[Heltidsplasser
3-6],BasilRadata[År],'0. Oppsett'!$C$7-1,BasilRadata[1B. Organisasjonsnummer:],$C119)</f>
        <v>0</v>
      </c>
      <c r="H119" s="23">
        <f>'4. Selvkost og satser'!$B$56</f>
        <v>170582.7774748485</v>
      </c>
      <c r="I119" s="111">
        <f t="shared" si="5"/>
        <v>0</v>
      </c>
      <c r="J119" s="115">
        <f>SUMIFS(BasilRadata[8E. Oppgi antall årsverk barnehagen har pensjonsforpliktelser for:],BasilRadata[År],'0. Oppsett'!$C$7-1,BasilRadata[1B. Organisasjonsnummer:],'X. Utbetalingsmodul'!$C119)</f>
        <v>0</v>
      </c>
      <c r="K119" s="111" t="str">
        <f>_xlfn.XLOOKUP(C119,'X. Satser pensjonstilskudd'!$C$5:$C$224,'X. Satser pensjonstilskudd'!$I$5:$I$224)</f>
        <v/>
      </c>
      <c r="L119" s="112" t="e">
        <f t="shared" si="6"/>
        <v>#VALUE!</v>
      </c>
      <c r="M119" s="192">
        <f t="shared" si="7"/>
        <v>0</v>
      </c>
      <c r="N119" s="192">
        <f>IFERROR(M119*'0. Oppsett'!$C$30,0)</f>
        <v>0</v>
      </c>
      <c r="O119" s="25">
        <v>0</v>
      </c>
      <c r="P119" s="25"/>
      <c r="Q119" s="25"/>
      <c r="R119" s="25"/>
      <c r="S119" s="25">
        <v>0</v>
      </c>
      <c r="T119" s="194">
        <v>0</v>
      </c>
      <c r="U119" s="194">
        <f t="shared" si="8"/>
        <v>0</v>
      </c>
    </row>
    <row r="120" spans="1:21" x14ac:dyDescent="0.25">
      <c r="A120" s="19">
        <v>116</v>
      </c>
      <c r="B120" s="103">
        <f>'X. Satser pensjonstilskudd'!B120</f>
        <v>0</v>
      </c>
      <c r="C120" s="17">
        <f>'X. Satser pensjonstilskudd'!C120</f>
        <v>0</v>
      </c>
      <c r="D120" s="17" t="str">
        <f>IFERROR(_xlfn.XLOOKUP($C120,factPensjon[Virksomhetsnr.],factPensjon[Forpliktelser]),"")</f>
        <v/>
      </c>
      <c r="E120" s="102">
        <f>SUMIFS(BasilRadata[Heltidsplasser
0-2],BasilRadata[År],'0. Oppsett'!$C$7-1,BasilRadata[1B. Organisasjonsnummer:],$C120)</f>
        <v>0</v>
      </c>
      <c r="F120" s="23">
        <f>'4. Selvkost og satser'!$B$55</f>
        <v>316180.61632690748</v>
      </c>
      <c r="G120" s="102">
        <f>SUMIFS(BasilRadata[Heltidsplasser
3-6],BasilRadata[År],'0. Oppsett'!$C$7-1,BasilRadata[1B. Organisasjonsnummer:],$C120)</f>
        <v>0</v>
      </c>
      <c r="H120" s="23">
        <f>'4. Selvkost og satser'!$B$56</f>
        <v>170582.7774748485</v>
      </c>
      <c r="I120" s="111">
        <f t="shared" si="5"/>
        <v>0</v>
      </c>
      <c r="J120" s="115">
        <f>SUMIFS(BasilRadata[8E. Oppgi antall årsverk barnehagen har pensjonsforpliktelser for:],BasilRadata[År],'0. Oppsett'!$C$7-1,BasilRadata[1B. Organisasjonsnummer:],'X. Utbetalingsmodul'!$C120)</f>
        <v>0</v>
      </c>
      <c r="K120" s="111" t="str">
        <f>_xlfn.XLOOKUP(C120,'X. Satser pensjonstilskudd'!$C$5:$C$224,'X. Satser pensjonstilskudd'!$I$5:$I$224)</f>
        <v/>
      </c>
      <c r="L120" s="112" t="e">
        <f t="shared" si="6"/>
        <v>#VALUE!</v>
      </c>
      <c r="M120" s="192">
        <f t="shared" si="7"/>
        <v>0</v>
      </c>
      <c r="N120" s="192">
        <f>IFERROR(M120*'0. Oppsett'!$C$30,0)</f>
        <v>0</v>
      </c>
      <c r="O120" s="25">
        <v>0</v>
      </c>
      <c r="P120" s="25"/>
      <c r="Q120" s="25"/>
      <c r="R120" s="25"/>
      <c r="S120" s="25">
        <v>0</v>
      </c>
      <c r="T120" s="194">
        <v>0</v>
      </c>
      <c r="U120" s="194">
        <f t="shared" si="8"/>
        <v>0</v>
      </c>
    </row>
    <row r="121" spans="1:21" x14ac:dyDescent="0.25">
      <c r="A121" s="16">
        <v>117</v>
      </c>
      <c r="B121" s="103">
        <f>'X. Satser pensjonstilskudd'!B121</f>
        <v>0</v>
      </c>
      <c r="C121" s="17">
        <f>'X. Satser pensjonstilskudd'!C121</f>
        <v>0</v>
      </c>
      <c r="D121" s="17" t="str">
        <f>IFERROR(_xlfn.XLOOKUP($C121,factPensjon[Virksomhetsnr.],factPensjon[Forpliktelser]),"")</f>
        <v/>
      </c>
      <c r="E121" s="102">
        <f>SUMIFS(BasilRadata[Heltidsplasser
0-2],BasilRadata[År],'0. Oppsett'!$C$7-1,BasilRadata[1B. Organisasjonsnummer:],$C121)</f>
        <v>0</v>
      </c>
      <c r="F121" s="23">
        <f>'4. Selvkost og satser'!$B$55</f>
        <v>316180.61632690748</v>
      </c>
      <c r="G121" s="102">
        <f>SUMIFS(BasilRadata[Heltidsplasser
3-6],BasilRadata[År],'0. Oppsett'!$C$7-1,BasilRadata[1B. Organisasjonsnummer:],$C121)</f>
        <v>0</v>
      </c>
      <c r="H121" s="23">
        <f>'4. Selvkost og satser'!$B$56</f>
        <v>170582.7774748485</v>
      </c>
      <c r="I121" s="111">
        <f t="shared" si="5"/>
        <v>0</v>
      </c>
      <c r="J121" s="115">
        <f>SUMIFS(BasilRadata[8E. Oppgi antall årsverk barnehagen har pensjonsforpliktelser for:],BasilRadata[År],'0. Oppsett'!$C$7-1,BasilRadata[1B. Organisasjonsnummer:],'X. Utbetalingsmodul'!$C121)</f>
        <v>0</v>
      </c>
      <c r="K121" s="111" t="str">
        <f>_xlfn.XLOOKUP(C121,'X. Satser pensjonstilskudd'!$C$5:$C$224,'X. Satser pensjonstilskudd'!$I$5:$I$224)</f>
        <v/>
      </c>
      <c r="L121" s="112" t="e">
        <f t="shared" si="6"/>
        <v>#VALUE!</v>
      </c>
      <c r="M121" s="192">
        <f t="shared" si="7"/>
        <v>0</v>
      </c>
      <c r="N121" s="192">
        <f>IFERROR(M121*'0. Oppsett'!$C$30,0)</f>
        <v>0</v>
      </c>
      <c r="O121" s="25">
        <v>0</v>
      </c>
      <c r="P121" s="25"/>
      <c r="Q121" s="25"/>
      <c r="R121" s="25"/>
      <c r="S121" s="25">
        <v>0</v>
      </c>
      <c r="T121" s="194">
        <v>0</v>
      </c>
      <c r="U121" s="194">
        <f t="shared" si="8"/>
        <v>0</v>
      </c>
    </row>
    <row r="122" spans="1:21" x14ac:dyDescent="0.25">
      <c r="A122" s="19">
        <v>118</v>
      </c>
      <c r="B122" s="103">
        <f>'X. Satser pensjonstilskudd'!B122</f>
        <v>0</v>
      </c>
      <c r="C122" s="17">
        <f>'X. Satser pensjonstilskudd'!C122</f>
        <v>0</v>
      </c>
      <c r="D122" s="17" t="str">
        <f>IFERROR(_xlfn.XLOOKUP($C122,factPensjon[Virksomhetsnr.],factPensjon[Forpliktelser]),"")</f>
        <v/>
      </c>
      <c r="E122" s="102">
        <f>SUMIFS(BasilRadata[Heltidsplasser
0-2],BasilRadata[År],'0. Oppsett'!$C$7-1,BasilRadata[1B. Organisasjonsnummer:],$C122)</f>
        <v>0</v>
      </c>
      <c r="F122" s="23">
        <f>'4. Selvkost og satser'!$B$55</f>
        <v>316180.61632690748</v>
      </c>
      <c r="G122" s="102">
        <f>SUMIFS(BasilRadata[Heltidsplasser
3-6],BasilRadata[År],'0. Oppsett'!$C$7-1,BasilRadata[1B. Organisasjonsnummer:],$C122)</f>
        <v>0</v>
      </c>
      <c r="H122" s="23">
        <f>'4. Selvkost og satser'!$B$56</f>
        <v>170582.7774748485</v>
      </c>
      <c r="I122" s="111">
        <f t="shared" si="5"/>
        <v>0</v>
      </c>
      <c r="J122" s="115">
        <f>SUMIFS(BasilRadata[8E. Oppgi antall årsverk barnehagen har pensjonsforpliktelser for:],BasilRadata[År],'0. Oppsett'!$C$7-1,BasilRadata[1B. Organisasjonsnummer:],'X. Utbetalingsmodul'!$C122)</f>
        <v>0</v>
      </c>
      <c r="K122" s="111" t="str">
        <f>_xlfn.XLOOKUP(C122,'X. Satser pensjonstilskudd'!$C$5:$C$224,'X. Satser pensjonstilskudd'!$I$5:$I$224)</f>
        <v/>
      </c>
      <c r="L122" s="112" t="e">
        <f t="shared" si="6"/>
        <v>#VALUE!</v>
      </c>
      <c r="M122" s="192">
        <f t="shared" si="7"/>
        <v>0</v>
      </c>
      <c r="N122" s="192">
        <f>IFERROR(M122*'0. Oppsett'!$C$30,0)</f>
        <v>0</v>
      </c>
      <c r="O122" s="25">
        <v>0</v>
      </c>
      <c r="P122" s="25"/>
      <c r="Q122" s="25"/>
      <c r="R122" s="25"/>
      <c r="S122" s="25">
        <v>0</v>
      </c>
      <c r="T122" s="194">
        <v>0</v>
      </c>
      <c r="U122" s="194">
        <f t="shared" si="8"/>
        <v>0</v>
      </c>
    </row>
    <row r="123" spans="1:21" x14ac:dyDescent="0.25">
      <c r="A123" s="16">
        <v>119</v>
      </c>
      <c r="B123" s="103">
        <f>'X. Satser pensjonstilskudd'!B123</f>
        <v>0</v>
      </c>
      <c r="C123" s="17">
        <f>'X. Satser pensjonstilskudd'!C123</f>
        <v>0</v>
      </c>
      <c r="D123" s="17" t="str">
        <f>IFERROR(_xlfn.XLOOKUP($C123,factPensjon[Virksomhetsnr.],factPensjon[Forpliktelser]),"")</f>
        <v/>
      </c>
      <c r="E123" s="102">
        <f>SUMIFS(BasilRadata[Heltidsplasser
0-2],BasilRadata[År],'0. Oppsett'!$C$7-1,BasilRadata[1B. Organisasjonsnummer:],$C123)</f>
        <v>0</v>
      </c>
      <c r="F123" s="23">
        <f>'4. Selvkost og satser'!$B$55</f>
        <v>316180.61632690748</v>
      </c>
      <c r="G123" s="102">
        <f>SUMIFS(BasilRadata[Heltidsplasser
3-6],BasilRadata[År],'0. Oppsett'!$C$7-1,BasilRadata[1B. Organisasjonsnummer:],$C123)</f>
        <v>0</v>
      </c>
      <c r="H123" s="23">
        <f>'4. Selvkost og satser'!$B$56</f>
        <v>170582.7774748485</v>
      </c>
      <c r="I123" s="111">
        <f t="shared" si="5"/>
        <v>0</v>
      </c>
      <c r="J123" s="115">
        <f>SUMIFS(BasilRadata[8E. Oppgi antall årsverk barnehagen har pensjonsforpliktelser for:],BasilRadata[År],'0. Oppsett'!$C$7-1,BasilRadata[1B. Organisasjonsnummer:],'X. Utbetalingsmodul'!$C123)</f>
        <v>0</v>
      </c>
      <c r="K123" s="111" t="str">
        <f>_xlfn.XLOOKUP(C123,'X. Satser pensjonstilskudd'!$C$5:$C$224,'X. Satser pensjonstilskudd'!$I$5:$I$224)</f>
        <v/>
      </c>
      <c r="L123" s="112" t="e">
        <f t="shared" si="6"/>
        <v>#VALUE!</v>
      </c>
      <c r="M123" s="192">
        <f t="shared" si="7"/>
        <v>0</v>
      </c>
      <c r="N123" s="192">
        <f>IFERROR(M123*'0. Oppsett'!$C$30,0)</f>
        <v>0</v>
      </c>
      <c r="O123" s="25">
        <v>0</v>
      </c>
      <c r="P123" s="25"/>
      <c r="Q123" s="25"/>
      <c r="R123" s="25"/>
      <c r="S123" s="25">
        <v>0</v>
      </c>
      <c r="T123" s="194">
        <v>0</v>
      </c>
      <c r="U123" s="194">
        <f t="shared" si="8"/>
        <v>0</v>
      </c>
    </row>
    <row r="124" spans="1:21" x14ac:dyDescent="0.25">
      <c r="A124" s="19">
        <v>120</v>
      </c>
      <c r="B124" s="103">
        <f>'X. Satser pensjonstilskudd'!B124</f>
        <v>0</v>
      </c>
      <c r="C124" s="17">
        <f>'X. Satser pensjonstilskudd'!C124</f>
        <v>0</v>
      </c>
      <c r="D124" s="17" t="str">
        <f>IFERROR(_xlfn.XLOOKUP($C124,factPensjon[Virksomhetsnr.],factPensjon[Forpliktelser]),"")</f>
        <v/>
      </c>
      <c r="E124" s="102">
        <f>SUMIFS(BasilRadata[Heltidsplasser
0-2],BasilRadata[År],'0. Oppsett'!$C$7-1,BasilRadata[1B. Organisasjonsnummer:],$C124)</f>
        <v>0</v>
      </c>
      <c r="F124" s="23">
        <f>'4. Selvkost og satser'!$B$55</f>
        <v>316180.61632690748</v>
      </c>
      <c r="G124" s="102">
        <f>SUMIFS(BasilRadata[Heltidsplasser
3-6],BasilRadata[År],'0. Oppsett'!$C$7-1,BasilRadata[1B. Organisasjonsnummer:],$C124)</f>
        <v>0</v>
      </c>
      <c r="H124" s="23">
        <f>'4. Selvkost og satser'!$B$56</f>
        <v>170582.7774748485</v>
      </c>
      <c r="I124" s="111">
        <f t="shared" si="5"/>
        <v>0</v>
      </c>
      <c r="J124" s="115">
        <f>SUMIFS(BasilRadata[8E. Oppgi antall årsverk barnehagen har pensjonsforpliktelser for:],BasilRadata[År],'0. Oppsett'!$C$7-1,BasilRadata[1B. Organisasjonsnummer:],'X. Utbetalingsmodul'!$C124)</f>
        <v>0</v>
      </c>
      <c r="K124" s="111" t="str">
        <f>_xlfn.XLOOKUP(C124,'X. Satser pensjonstilskudd'!$C$5:$C$224,'X. Satser pensjonstilskudd'!$I$5:$I$224)</f>
        <v/>
      </c>
      <c r="L124" s="112" t="e">
        <f t="shared" si="6"/>
        <v>#VALUE!</v>
      </c>
      <c r="M124" s="192">
        <f t="shared" si="7"/>
        <v>0</v>
      </c>
      <c r="N124" s="192">
        <f>IFERROR(M124*'0. Oppsett'!$C$30,0)</f>
        <v>0</v>
      </c>
      <c r="O124" s="25">
        <v>0</v>
      </c>
      <c r="P124" s="25"/>
      <c r="Q124" s="25"/>
      <c r="R124" s="25"/>
      <c r="S124" s="25">
        <v>0</v>
      </c>
      <c r="T124" s="194">
        <v>0</v>
      </c>
      <c r="U124" s="194">
        <f t="shared" si="8"/>
        <v>0</v>
      </c>
    </row>
    <row r="125" spans="1:21" x14ac:dyDescent="0.25">
      <c r="A125" s="16">
        <v>121</v>
      </c>
      <c r="B125" s="103">
        <f>'X. Satser pensjonstilskudd'!B125</f>
        <v>0</v>
      </c>
      <c r="C125" s="17">
        <f>'X. Satser pensjonstilskudd'!C125</f>
        <v>0</v>
      </c>
      <c r="D125" s="17" t="str">
        <f>IFERROR(_xlfn.XLOOKUP($C125,factPensjon[Virksomhetsnr.],factPensjon[Forpliktelser]),"")</f>
        <v/>
      </c>
      <c r="E125" s="102">
        <f>SUMIFS(BasilRadata[Heltidsplasser
0-2],BasilRadata[År],'0. Oppsett'!$C$7-1,BasilRadata[1B. Organisasjonsnummer:],$C125)</f>
        <v>0</v>
      </c>
      <c r="F125" s="23">
        <f>'4. Selvkost og satser'!$B$55</f>
        <v>316180.61632690748</v>
      </c>
      <c r="G125" s="102">
        <f>SUMIFS(BasilRadata[Heltidsplasser
3-6],BasilRadata[År],'0. Oppsett'!$C$7-1,BasilRadata[1B. Organisasjonsnummer:],$C125)</f>
        <v>0</v>
      </c>
      <c r="H125" s="23">
        <f>'4. Selvkost og satser'!$B$56</f>
        <v>170582.7774748485</v>
      </c>
      <c r="I125" s="111">
        <f t="shared" si="5"/>
        <v>0</v>
      </c>
      <c r="J125" s="115">
        <f>SUMIFS(BasilRadata[8E. Oppgi antall årsverk barnehagen har pensjonsforpliktelser for:],BasilRadata[År],'0. Oppsett'!$C$7-1,BasilRadata[1B. Organisasjonsnummer:],'X. Utbetalingsmodul'!$C125)</f>
        <v>0</v>
      </c>
      <c r="K125" s="111" t="str">
        <f>_xlfn.XLOOKUP(C125,'X. Satser pensjonstilskudd'!$C$5:$C$224,'X. Satser pensjonstilskudd'!$I$5:$I$224)</f>
        <v/>
      </c>
      <c r="L125" s="112" t="e">
        <f t="shared" si="6"/>
        <v>#VALUE!</v>
      </c>
      <c r="M125" s="192">
        <f t="shared" si="7"/>
        <v>0</v>
      </c>
      <c r="N125" s="192">
        <f>IFERROR(M125*'0. Oppsett'!$C$30,0)</f>
        <v>0</v>
      </c>
      <c r="O125" s="25">
        <v>0</v>
      </c>
      <c r="P125" s="25"/>
      <c r="Q125" s="25"/>
      <c r="R125" s="25"/>
      <c r="S125" s="25">
        <v>0</v>
      </c>
      <c r="T125" s="194">
        <v>0</v>
      </c>
      <c r="U125" s="194">
        <f t="shared" si="8"/>
        <v>0</v>
      </c>
    </row>
    <row r="126" spans="1:21" x14ac:dyDescent="0.25">
      <c r="A126" s="19">
        <v>122</v>
      </c>
      <c r="B126" s="103">
        <f>'X. Satser pensjonstilskudd'!B126</f>
        <v>0</v>
      </c>
      <c r="C126" s="17">
        <f>'X. Satser pensjonstilskudd'!C126</f>
        <v>0</v>
      </c>
      <c r="D126" s="17" t="str">
        <f>IFERROR(_xlfn.XLOOKUP($C126,factPensjon[Virksomhetsnr.],factPensjon[Forpliktelser]),"")</f>
        <v/>
      </c>
      <c r="E126" s="102">
        <f>SUMIFS(BasilRadata[Heltidsplasser
0-2],BasilRadata[År],'0. Oppsett'!$C$7-1,BasilRadata[1B. Organisasjonsnummer:],$C126)</f>
        <v>0</v>
      </c>
      <c r="F126" s="23">
        <f>'4. Selvkost og satser'!$B$55</f>
        <v>316180.61632690748</v>
      </c>
      <c r="G126" s="102">
        <f>SUMIFS(BasilRadata[Heltidsplasser
3-6],BasilRadata[År],'0. Oppsett'!$C$7-1,BasilRadata[1B. Organisasjonsnummer:],$C126)</f>
        <v>0</v>
      </c>
      <c r="H126" s="23">
        <f>'4. Selvkost og satser'!$B$56</f>
        <v>170582.7774748485</v>
      </c>
      <c r="I126" s="111">
        <f t="shared" si="5"/>
        <v>0</v>
      </c>
      <c r="J126" s="115">
        <f>SUMIFS(BasilRadata[8E. Oppgi antall årsverk barnehagen har pensjonsforpliktelser for:],BasilRadata[År],'0. Oppsett'!$C$7-1,BasilRadata[1B. Organisasjonsnummer:],'X. Utbetalingsmodul'!$C126)</f>
        <v>0</v>
      </c>
      <c r="K126" s="111" t="str">
        <f>_xlfn.XLOOKUP(C126,'X. Satser pensjonstilskudd'!$C$5:$C$224,'X. Satser pensjonstilskudd'!$I$5:$I$224)</f>
        <v/>
      </c>
      <c r="L126" s="112" t="e">
        <f t="shared" si="6"/>
        <v>#VALUE!</v>
      </c>
      <c r="M126" s="192">
        <f t="shared" si="7"/>
        <v>0</v>
      </c>
      <c r="N126" s="192">
        <f>IFERROR(M126*'0. Oppsett'!$C$30,0)</f>
        <v>0</v>
      </c>
      <c r="O126" s="25">
        <v>0</v>
      </c>
      <c r="P126" s="25"/>
      <c r="Q126" s="25"/>
      <c r="R126" s="25"/>
      <c r="S126" s="25">
        <v>0</v>
      </c>
      <c r="T126" s="194">
        <v>0</v>
      </c>
      <c r="U126" s="194">
        <f t="shared" si="8"/>
        <v>0</v>
      </c>
    </row>
    <row r="127" spans="1:21" x14ac:dyDescent="0.25">
      <c r="A127" s="16">
        <v>123</v>
      </c>
      <c r="B127" s="103">
        <f>'X. Satser pensjonstilskudd'!B127</f>
        <v>0</v>
      </c>
      <c r="C127" s="17">
        <f>'X. Satser pensjonstilskudd'!C127</f>
        <v>0</v>
      </c>
      <c r="D127" s="17" t="str">
        <f>IFERROR(_xlfn.XLOOKUP($C127,factPensjon[Virksomhetsnr.],factPensjon[Forpliktelser]),"")</f>
        <v/>
      </c>
      <c r="E127" s="102">
        <f>SUMIFS(BasilRadata[Heltidsplasser
0-2],BasilRadata[År],'0. Oppsett'!$C$7-1,BasilRadata[1B. Organisasjonsnummer:],$C127)</f>
        <v>0</v>
      </c>
      <c r="F127" s="23">
        <f>'4. Selvkost og satser'!$B$55</f>
        <v>316180.61632690748</v>
      </c>
      <c r="G127" s="102">
        <f>SUMIFS(BasilRadata[Heltidsplasser
3-6],BasilRadata[År],'0. Oppsett'!$C$7-1,BasilRadata[1B. Organisasjonsnummer:],$C127)</f>
        <v>0</v>
      </c>
      <c r="H127" s="23">
        <f>'4. Selvkost og satser'!$B$56</f>
        <v>170582.7774748485</v>
      </c>
      <c r="I127" s="111">
        <f t="shared" si="5"/>
        <v>0</v>
      </c>
      <c r="J127" s="115">
        <f>SUMIFS(BasilRadata[8E. Oppgi antall årsverk barnehagen har pensjonsforpliktelser for:],BasilRadata[År],'0. Oppsett'!$C$7-1,BasilRadata[1B. Organisasjonsnummer:],'X. Utbetalingsmodul'!$C127)</f>
        <v>0</v>
      </c>
      <c r="K127" s="111" t="str">
        <f>_xlfn.XLOOKUP(C127,'X. Satser pensjonstilskudd'!$C$5:$C$224,'X. Satser pensjonstilskudd'!$I$5:$I$224)</f>
        <v/>
      </c>
      <c r="L127" s="112" t="e">
        <f t="shared" si="6"/>
        <v>#VALUE!</v>
      </c>
      <c r="M127" s="192">
        <f t="shared" si="7"/>
        <v>0</v>
      </c>
      <c r="N127" s="192">
        <f>IFERROR(M127*'0. Oppsett'!$C$30,0)</f>
        <v>0</v>
      </c>
      <c r="O127" s="25">
        <v>0</v>
      </c>
      <c r="P127" s="25"/>
      <c r="Q127" s="25"/>
      <c r="R127" s="25"/>
      <c r="S127" s="25">
        <v>0</v>
      </c>
      <c r="T127" s="194">
        <v>0</v>
      </c>
      <c r="U127" s="194">
        <f t="shared" si="8"/>
        <v>0</v>
      </c>
    </row>
    <row r="128" spans="1:21" x14ac:dyDescent="0.25">
      <c r="A128" s="19">
        <v>124</v>
      </c>
      <c r="B128" s="103">
        <f>'X. Satser pensjonstilskudd'!B128</f>
        <v>0</v>
      </c>
      <c r="C128" s="17">
        <f>'X. Satser pensjonstilskudd'!C128</f>
        <v>0</v>
      </c>
      <c r="D128" s="17" t="str">
        <f>IFERROR(_xlfn.XLOOKUP($C128,factPensjon[Virksomhetsnr.],factPensjon[Forpliktelser]),"")</f>
        <v/>
      </c>
      <c r="E128" s="102">
        <f>SUMIFS(BasilRadata[Heltidsplasser
0-2],BasilRadata[År],'0. Oppsett'!$C$7-1,BasilRadata[1B. Organisasjonsnummer:],$C128)</f>
        <v>0</v>
      </c>
      <c r="F128" s="23">
        <f>'4. Selvkost og satser'!$B$55</f>
        <v>316180.61632690748</v>
      </c>
      <c r="G128" s="102">
        <f>SUMIFS(BasilRadata[Heltidsplasser
3-6],BasilRadata[År],'0. Oppsett'!$C$7-1,BasilRadata[1B. Organisasjonsnummer:],$C128)</f>
        <v>0</v>
      </c>
      <c r="H128" s="23">
        <f>'4. Selvkost og satser'!$B$56</f>
        <v>170582.7774748485</v>
      </c>
      <c r="I128" s="111">
        <f t="shared" si="5"/>
        <v>0</v>
      </c>
      <c r="J128" s="115">
        <f>SUMIFS(BasilRadata[8E. Oppgi antall årsverk barnehagen har pensjonsforpliktelser for:],BasilRadata[År],'0. Oppsett'!$C$7-1,BasilRadata[1B. Organisasjonsnummer:],'X. Utbetalingsmodul'!$C128)</f>
        <v>0</v>
      </c>
      <c r="K128" s="111" t="str">
        <f>_xlfn.XLOOKUP(C128,'X. Satser pensjonstilskudd'!$C$5:$C$224,'X. Satser pensjonstilskudd'!$I$5:$I$224)</f>
        <v/>
      </c>
      <c r="L128" s="112" t="e">
        <f t="shared" si="6"/>
        <v>#VALUE!</v>
      </c>
      <c r="M128" s="192">
        <f t="shared" si="7"/>
        <v>0</v>
      </c>
      <c r="N128" s="192">
        <f>IFERROR(M128*'0. Oppsett'!$C$30,0)</f>
        <v>0</v>
      </c>
      <c r="O128" s="25">
        <v>0</v>
      </c>
      <c r="P128" s="25"/>
      <c r="Q128" s="25"/>
      <c r="R128" s="25"/>
      <c r="S128" s="25">
        <v>0</v>
      </c>
      <c r="T128" s="194">
        <v>0</v>
      </c>
      <c r="U128" s="194">
        <f t="shared" si="8"/>
        <v>0</v>
      </c>
    </row>
    <row r="129" spans="1:21" x14ac:dyDescent="0.25">
      <c r="A129" s="16">
        <v>125</v>
      </c>
      <c r="B129" s="103">
        <f>'X. Satser pensjonstilskudd'!B129</f>
        <v>0</v>
      </c>
      <c r="C129" s="17">
        <f>'X. Satser pensjonstilskudd'!C129</f>
        <v>0</v>
      </c>
      <c r="D129" s="17" t="str">
        <f>IFERROR(_xlfn.XLOOKUP($C129,factPensjon[Virksomhetsnr.],factPensjon[Forpliktelser]),"")</f>
        <v/>
      </c>
      <c r="E129" s="102">
        <f>SUMIFS(BasilRadata[Heltidsplasser
0-2],BasilRadata[År],'0. Oppsett'!$C$7-1,BasilRadata[1B. Organisasjonsnummer:],$C129)</f>
        <v>0</v>
      </c>
      <c r="F129" s="23">
        <f>'4. Selvkost og satser'!$B$55</f>
        <v>316180.61632690748</v>
      </c>
      <c r="G129" s="102">
        <f>SUMIFS(BasilRadata[Heltidsplasser
3-6],BasilRadata[År],'0. Oppsett'!$C$7-1,BasilRadata[1B. Organisasjonsnummer:],$C129)</f>
        <v>0</v>
      </c>
      <c r="H129" s="23">
        <f>'4. Selvkost og satser'!$B$56</f>
        <v>170582.7774748485</v>
      </c>
      <c r="I129" s="111">
        <f t="shared" si="5"/>
        <v>0</v>
      </c>
      <c r="J129" s="115">
        <f>SUMIFS(BasilRadata[8E. Oppgi antall årsverk barnehagen har pensjonsforpliktelser for:],BasilRadata[År],'0. Oppsett'!$C$7-1,BasilRadata[1B. Organisasjonsnummer:],'X. Utbetalingsmodul'!$C129)</f>
        <v>0</v>
      </c>
      <c r="K129" s="111" t="str">
        <f>_xlfn.XLOOKUP(C129,'X. Satser pensjonstilskudd'!$C$5:$C$224,'X. Satser pensjonstilskudd'!$I$5:$I$224)</f>
        <v/>
      </c>
      <c r="L129" s="112" t="e">
        <f t="shared" si="6"/>
        <v>#VALUE!</v>
      </c>
      <c r="M129" s="192">
        <f t="shared" si="7"/>
        <v>0</v>
      </c>
      <c r="N129" s="192">
        <f>IFERROR(M129*'0. Oppsett'!$C$30,0)</f>
        <v>0</v>
      </c>
      <c r="O129" s="25">
        <v>0</v>
      </c>
      <c r="P129" s="25"/>
      <c r="Q129" s="25"/>
      <c r="R129" s="25"/>
      <c r="S129" s="25">
        <v>0</v>
      </c>
      <c r="T129" s="194">
        <v>0</v>
      </c>
      <c r="U129" s="194">
        <f t="shared" si="8"/>
        <v>0</v>
      </c>
    </row>
    <row r="130" spans="1:21" x14ac:dyDescent="0.25">
      <c r="A130" s="19">
        <v>126</v>
      </c>
      <c r="B130" s="103">
        <f>'X. Satser pensjonstilskudd'!B130</f>
        <v>0</v>
      </c>
      <c r="C130" s="17">
        <f>'X. Satser pensjonstilskudd'!C130</f>
        <v>0</v>
      </c>
      <c r="D130" s="17" t="str">
        <f>IFERROR(_xlfn.XLOOKUP($C130,factPensjon[Virksomhetsnr.],factPensjon[Forpliktelser]),"")</f>
        <v/>
      </c>
      <c r="E130" s="102">
        <f>SUMIFS(BasilRadata[Heltidsplasser
0-2],BasilRadata[År],'0. Oppsett'!$C$7-1,BasilRadata[1B. Organisasjonsnummer:],$C130)</f>
        <v>0</v>
      </c>
      <c r="F130" s="23">
        <f>'4. Selvkost og satser'!$B$55</f>
        <v>316180.61632690748</v>
      </c>
      <c r="G130" s="102">
        <f>SUMIFS(BasilRadata[Heltidsplasser
3-6],BasilRadata[År],'0. Oppsett'!$C$7-1,BasilRadata[1B. Organisasjonsnummer:],$C130)</f>
        <v>0</v>
      </c>
      <c r="H130" s="23">
        <f>'4. Selvkost og satser'!$B$56</f>
        <v>170582.7774748485</v>
      </c>
      <c r="I130" s="111">
        <f t="shared" si="5"/>
        <v>0</v>
      </c>
      <c r="J130" s="115">
        <f>SUMIFS(BasilRadata[8E. Oppgi antall årsverk barnehagen har pensjonsforpliktelser for:],BasilRadata[År],'0. Oppsett'!$C$7-1,BasilRadata[1B. Organisasjonsnummer:],'X. Utbetalingsmodul'!$C130)</f>
        <v>0</v>
      </c>
      <c r="K130" s="111" t="str">
        <f>_xlfn.XLOOKUP(C130,'X. Satser pensjonstilskudd'!$C$5:$C$224,'X. Satser pensjonstilskudd'!$I$5:$I$224)</f>
        <v/>
      </c>
      <c r="L130" s="112" t="e">
        <f t="shared" si="6"/>
        <v>#VALUE!</v>
      </c>
      <c r="M130" s="192">
        <f t="shared" si="7"/>
        <v>0</v>
      </c>
      <c r="N130" s="192">
        <f>IFERROR(M130*'0. Oppsett'!$C$30,0)</f>
        <v>0</v>
      </c>
      <c r="O130" s="25">
        <v>0</v>
      </c>
      <c r="P130" s="25"/>
      <c r="Q130" s="25"/>
      <c r="R130" s="25"/>
      <c r="S130" s="25">
        <v>0</v>
      </c>
      <c r="T130" s="194">
        <v>0</v>
      </c>
      <c r="U130" s="194">
        <f t="shared" si="8"/>
        <v>0</v>
      </c>
    </row>
    <row r="131" spans="1:21" x14ac:dyDescent="0.25">
      <c r="A131" s="16">
        <v>127</v>
      </c>
      <c r="B131" s="103">
        <f>'X. Satser pensjonstilskudd'!B131</f>
        <v>0</v>
      </c>
      <c r="C131" s="17">
        <f>'X. Satser pensjonstilskudd'!C131</f>
        <v>0</v>
      </c>
      <c r="D131" s="17" t="str">
        <f>IFERROR(_xlfn.XLOOKUP($C131,factPensjon[Virksomhetsnr.],factPensjon[Forpliktelser]),"")</f>
        <v/>
      </c>
      <c r="E131" s="102">
        <f>SUMIFS(BasilRadata[Heltidsplasser
0-2],BasilRadata[År],'0. Oppsett'!$C$7-1,BasilRadata[1B. Organisasjonsnummer:],$C131)</f>
        <v>0</v>
      </c>
      <c r="F131" s="23">
        <f>'4. Selvkost og satser'!$B$55</f>
        <v>316180.61632690748</v>
      </c>
      <c r="G131" s="102">
        <f>SUMIFS(BasilRadata[Heltidsplasser
3-6],BasilRadata[År],'0. Oppsett'!$C$7-1,BasilRadata[1B. Organisasjonsnummer:],$C131)</f>
        <v>0</v>
      </c>
      <c r="H131" s="23">
        <f>'4. Selvkost og satser'!$B$56</f>
        <v>170582.7774748485</v>
      </c>
      <c r="I131" s="111">
        <f t="shared" si="5"/>
        <v>0</v>
      </c>
      <c r="J131" s="115">
        <f>SUMIFS(BasilRadata[8E. Oppgi antall årsverk barnehagen har pensjonsforpliktelser for:],BasilRadata[År],'0. Oppsett'!$C$7-1,BasilRadata[1B. Organisasjonsnummer:],'X. Utbetalingsmodul'!$C131)</f>
        <v>0</v>
      </c>
      <c r="K131" s="111" t="str">
        <f>_xlfn.XLOOKUP(C131,'X. Satser pensjonstilskudd'!$C$5:$C$224,'X. Satser pensjonstilskudd'!$I$5:$I$224)</f>
        <v/>
      </c>
      <c r="L131" s="112" t="e">
        <f t="shared" si="6"/>
        <v>#VALUE!</v>
      </c>
      <c r="M131" s="192">
        <f t="shared" si="7"/>
        <v>0</v>
      </c>
      <c r="N131" s="192">
        <f>IFERROR(M131*'0. Oppsett'!$C$30,0)</f>
        <v>0</v>
      </c>
      <c r="O131" s="25">
        <v>0</v>
      </c>
      <c r="P131" s="25"/>
      <c r="Q131" s="25"/>
      <c r="R131" s="25"/>
      <c r="S131" s="25">
        <v>0</v>
      </c>
      <c r="T131" s="194">
        <v>0</v>
      </c>
      <c r="U131" s="194">
        <f t="shared" si="8"/>
        <v>0</v>
      </c>
    </row>
    <row r="132" spans="1:21" x14ac:dyDescent="0.25">
      <c r="A132" s="19">
        <v>128</v>
      </c>
      <c r="B132" s="103">
        <f>'X. Satser pensjonstilskudd'!B132</f>
        <v>0</v>
      </c>
      <c r="C132" s="17">
        <f>'X. Satser pensjonstilskudd'!C132</f>
        <v>0</v>
      </c>
      <c r="D132" s="17" t="str">
        <f>IFERROR(_xlfn.XLOOKUP($C132,factPensjon[Virksomhetsnr.],factPensjon[Forpliktelser]),"")</f>
        <v/>
      </c>
      <c r="E132" s="102">
        <f>SUMIFS(BasilRadata[Heltidsplasser
0-2],BasilRadata[År],'0. Oppsett'!$C$7-1,BasilRadata[1B. Organisasjonsnummer:],$C132)</f>
        <v>0</v>
      </c>
      <c r="F132" s="23">
        <f>'4. Selvkost og satser'!$B$55</f>
        <v>316180.61632690748</v>
      </c>
      <c r="G132" s="102">
        <f>SUMIFS(BasilRadata[Heltidsplasser
3-6],BasilRadata[År],'0. Oppsett'!$C$7-1,BasilRadata[1B. Organisasjonsnummer:],$C132)</f>
        <v>0</v>
      </c>
      <c r="H132" s="23">
        <f>'4. Selvkost og satser'!$B$56</f>
        <v>170582.7774748485</v>
      </c>
      <c r="I132" s="111">
        <f t="shared" si="5"/>
        <v>0</v>
      </c>
      <c r="J132" s="115">
        <f>SUMIFS(BasilRadata[8E. Oppgi antall årsverk barnehagen har pensjonsforpliktelser for:],BasilRadata[År],'0. Oppsett'!$C$7-1,BasilRadata[1B. Organisasjonsnummer:],'X. Utbetalingsmodul'!$C132)</f>
        <v>0</v>
      </c>
      <c r="K132" s="111" t="str">
        <f>_xlfn.XLOOKUP(C132,'X. Satser pensjonstilskudd'!$C$5:$C$224,'X. Satser pensjonstilskudd'!$I$5:$I$224)</f>
        <v/>
      </c>
      <c r="L132" s="112" t="e">
        <f t="shared" si="6"/>
        <v>#VALUE!</v>
      </c>
      <c r="M132" s="192">
        <f t="shared" si="7"/>
        <v>0</v>
      </c>
      <c r="N132" s="192">
        <f>IFERROR(M132*'0. Oppsett'!$C$30,0)</f>
        <v>0</v>
      </c>
      <c r="O132" s="25">
        <v>0</v>
      </c>
      <c r="P132" s="25"/>
      <c r="Q132" s="25"/>
      <c r="R132" s="25"/>
      <c r="S132" s="25">
        <v>0</v>
      </c>
      <c r="T132" s="194">
        <v>0</v>
      </c>
      <c r="U132" s="194">
        <f t="shared" si="8"/>
        <v>0</v>
      </c>
    </row>
    <row r="133" spans="1:21" x14ac:dyDescent="0.25">
      <c r="A133" s="16">
        <v>129</v>
      </c>
      <c r="B133" s="103">
        <f>'X. Satser pensjonstilskudd'!B133</f>
        <v>0</v>
      </c>
      <c r="C133" s="17">
        <f>'X. Satser pensjonstilskudd'!C133</f>
        <v>0</v>
      </c>
      <c r="D133" s="17" t="str">
        <f>IFERROR(_xlfn.XLOOKUP($C133,factPensjon[Virksomhetsnr.],factPensjon[Forpliktelser]),"")</f>
        <v/>
      </c>
      <c r="E133" s="102">
        <f>SUMIFS(BasilRadata[Heltidsplasser
0-2],BasilRadata[År],'0. Oppsett'!$C$7-1,BasilRadata[1B. Organisasjonsnummer:],$C133)</f>
        <v>0</v>
      </c>
      <c r="F133" s="23">
        <f>'4. Selvkost og satser'!$B$55</f>
        <v>316180.61632690748</v>
      </c>
      <c r="G133" s="102">
        <f>SUMIFS(BasilRadata[Heltidsplasser
3-6],BasilRadata[År],'0. Oppsett'!$C$7-1,BasilRadata[1B. Organisasjonsnummer:],$C133)</f>
        <v>0</v>
      </c>
      <c r="H133" s="23">
        <f>'4. Selvkost og satser'!$B$56</f>
        <v>170582.7774748485</v>
      </c>
      <c r="I133" s="111">
        <f t="shared" si="5"/>
        <v>0</v>
      </c>
      <c r="J133" s="115">
        <f>SUMIFS(BasilRadata[8E. Oppgi antall årsverk barnehagen har pensjonsforpliktelser for:],BasilRadata[År],'0. Oppsett'!$C$7-1,BasilRadata[1B. Organisasjonsnummer:],'X. Utbetalingsmodul'!$C133)</f>
        <v>0</v>
      </c>
      <c r="K133" s="111" t="str">
        <f>_xlfn.XLOOKUP(C133,'X. Satser pensjonstilskudd'!$C$5:$C$224,'X. Satser pensjonstilskudd'!$I$5:$I$224)</f>
        <v/>
      </c>
      <c r="L133" s="112" t="e">
        <f t="shared" si="6"/>
        <v>#VALUE!</v>
      </c>
      <c r="M133" s="192">
        <f t="shared" si="7"/>
        <v>0</v>
      </c>
      <c r="N133" s="192">
        <f>IFERROR(M133*'0. Oppsett'!$C$30,0)</f>
        <v>0</v>
      </c>
      <c r="O133" s="25">
        <v>0</v>
      </c>
      <c r="P133" s="25"/>
      <c r="Q133" s="25"/>
      <c r="R133" s="25"/>
      <c r="S133" s="25">
        <v>0</v>
      </c>
      <c r="T133" s="194">
        <v>0</v>
      </c>
      <c r="U133" s="194">
        <f t="shared" si="8"/>
        <v>0</v>
      </c>
    </row>
    <row r="134" spans="1:21" x14ac:dyDescent="0.25">
      <c r="A134" s="19">
        <v>130</v>
      </c>
      <c r="B134" s="103">
        <f>'X. Satser pensjonstilskudd'!B134</f>
        <v>0</v>
      </c>
      <c r="C134" s="17">
        <f>'X. Satser pensjonstilskudd'!C134</f>
        <v>0</v>
      </c>
      <c r="D134" s="17" t="str">
        <f>IFERROR(_xlfn.XLOOKUP($C134,factPensjon[Virksomhetsnr.],factPensjon[Forpliktelser]),"")</f>
        <v/>
      </c>
      <c r="E134" s="102">
        <f>SUMIFS(BasilRadata[Heltidsplasser
0-2],BasilRadata[År],'0. Oppsett'!$C$7-1,BasilRadata[1B. Organisasjonsnummer:],$C134)</f>
        <v>0</v>
      </c>
      <c r="F134" s="23">
        <f>'4. Selvkost og satser'!$B$55</f>
        <v>316180.61632690748</v>
      </c>
      <c r="G134" s="102">
        <f>SUMIFS(BasilRadata[Heltidsplasser
3-6],BasilRadata[År],'0. Oppsett'!$C$7-1,BasilRadata[1B. Organisasjonsnummer:],$C134)</f>
        <v>0</v>
      </c>
      <c r="H134" s="23">
        <f>'4. Selvkost og satser'!$B$56</f>
        <v>170582.7774748485</v>
      </c>
      <c r="I134" s="111">
        <f t="shared" ref="I134:I197" si="9">IFERROR(IF(B134="",0,E134*F134+G134*H134),0)</f>
        <v>0</v>
      </c>
      <c r="J134" s="115">
        <f>SUMIFS(BasilRadata[8E. Oppgi antall årsverk barnehagen har pensjonsforpliktelser for:],BasilRadata[År],'0. Oppsett'!$C$7-1,BasilRadata[1B. Organisasjonsnummer:],'X. Utbetalingsmodul'!$C134)</f>
        <v>0</v>
      </c>
      <c r="K134" s="111" t="str">
        <f>_xlfn.XLOOKUP(C134,'X. Satser pensjonstilskudd'!$C$5:$C$224,'X. Satser pensjonstilskudd'!$I$5:$I$224)</f>
        <v/>
      </c>
      <c r="L134" s="112" t="e">
        <f t="shared" ref="L134:L197" si="10">K134*J134</f>
        <v>#VALUE!</v>
      </c>
      <c r="M134" s="192">
        <f t="shared" ref="M134:M197" si="11">E134+G134</f>
        <v>0</v>
      </c>
      <c r="N134" s="192">
        <f>IFERROR(M134*'0. Oppsett'!$C$30,0)</f>
        <v>0</v>
      </c>
      <c r="O134" s="25">
        <v>0</v>
      </c>
      <c r="P134" s="25"/>
      <c r="Q134" s="25"/>
      <c r="R134" s="25"/>
      <c r="S134" s="25">
        <v>0</v>
      </c>
      <c r="T134" s="194">
        <v>0</v>
      </c>
      <c r="U134" s="194">
        <f t="shared" si="8"/>
        <v>0</v>
      </c>
    </row>
    <row r="135" spans="1:21" x14ac:dyDescent="0.25">
      <c r="A135" s="16">
        <v>131</v>
      </c>
      <c r="B135" s="103">
        <f>'X. Satser pensjonstilskudd'!B135</f>
        <v>0</v>
      </c>
      <c r="C135" s="17">
        <f>'X. Satser pensjonstilskudd'!C135</f>
        <v>0</v>
      </c>
      <c r="D135" s="17" t="str">
        <f>IFERROR(_xlfn.XLOOKUP($C135,factPensjon[Virksomhetsnr.],factPensjon[Forpliktelser]),"")</f>
        <v/>
      </c>
      <c r="E135" s="102">
        <f>SUMIFS(BasilRadata[Heltidsplasser
0-2],BasilRadata[År],'0. Oppsett'!$C$7-1,BasilRadata[1B. Organisasjonsnummer:],$C135)</f>
        <v>0</v>
      </c>
      <c r="F135" s="23">
        <f>'4. Selvkost og satser'!$B$55</f>
        <v>316180.61632690748</v>
      </c>
      <c r="G135" s="102">
        <f>SUMIFS(BasilRadata[Heltidsplasser
3-6],BasilRadata[År],'0. Oppsett'!$C$7-1,BasilRadata[1B. Organisasjonsnummer:],$C135)</f>
        <v>0</v>
      </c>
      <c r="H135" s="23">
        <f>'4. Selvkost og satser'!$B$56</f>
        <v>170582.7774748485</v>
      </c>
      <c r="I135" s="111">
        <f t="shared" si="9"/>
        <v>0</v>
      </c>
      <c r="J135" s="115">
        <f>SUMIFS(BasilRadata[8E. Oppgi antall årsverk barnehagen har pensjonsforpliktelser for:],BasilRadata[År],'0. Oppsett'!$C$7-1,BasilRadata[1B. Organisasjonsnummer:],'X. Utbetalingsmodul'!$C135)</f>
        <v>0</v>
      </c>
      <c r="K135" s="111" t="str">
        <f>_xlfn.XLOOKUP(C135,'X. Satser pensjonstilskudd'!$C$5:$C$224,'X. Satser pensjonstilskudd'!$I$5:$I$224)</f>
        <v/>
      </c>
      <c r="L135" s="112" t="e">
        <f t="shared" si="10"/>
        <v>#VALUE!</v>
      </c>
      <c r="M135" s="192">
        <f t="shared" si="11"/>
        <v>0</v>
      </c>
      <c r="N135" s="192">
        <f>IFERROR(M135*'0. Oppsett'!$C$30,0)</f>
        <v>0</v>
      </c>
      <c r="O135" s="25">
        <v>0</v>
      </c>
      <c r="P135" s="25"/>
      <c r="Q135" s="25"/>
      <c r="R135" s="25"/>
      <c r="S135" s="25">
        <v>0</v>
      </c>
      <c r="T135" s="194">
        <v>0</v>
      </c>
      <c r="U135" s="194">
        <f t="shared" si="8"/>
        <v>0</v>
      </c>
    </row>
    <row r="136" spans="1:21" x14ac:dyDescent="0.25">
      <c r="A136" s="19">
        <v>132</v>
      </c>
      <c r="B136" s="103">
        <f>'X. Satser pensjonstilskudd'!B136</f>
        <v>0</v>
      </c>
      <c r="C136" s="17">
        <f>'X. Satser pensjonstilskudd'!C136</f>
        <v>0</v>
      </c>
      <c r="D136" s="17" t="str">
        <f>IFERROR(_xlfn.XLOOKUP($C136,factPensjon[Virksomhetsnr.],factPensjon[Forpliktelser]),"")</f>
        <v/>
      </c>
      <c r="E136" s="102">
        <f>SUMIFS(BasilRadata[Heltidsplasser
0-2],BasilRadata[År],'0. Oppsett'!$C$7-1,BasilRadata[1B. Organisasjonsnummer:],$C136)</f>
        <v>0</v>
      </c>
      <c r="F136" s="23">
        <f>'4. Selvkost og satser'!$B$55</f>
        <v>316180.61632690748</v>
      </c>
      <c r="G136" s="102">
        <f>SUMIFS(BasilRadata[Heltidsplasser
3-6],BasilRadata[År],'0. Oppsett'!$C$7-1,BasilRadata[1B. Organisasjonsnummer:],$C136)</f>
        <v>0</v>
      </c>
      <c r="H136" s="23">
        <f>'4. Selvkost og satser'!$B$56</f>
        <v>170582.7774748485</v>
      </c>
      <c r="I136" s="111">
        <f t="shared" si="9"/>
        <v>0</v>
      </c>
      <c r="J136" s="115">
        <f>SUMIFS(BasilRadata[8E. Oppgi antall årsverk barnehagen har pensjonsforpliktelser for:],BasilRadata[År],'0. Oppsett'!$C$7-1,BasilRadata[1B. Organisasjonsnummer:],'X. Utbetalingsmodul'!$C136)</f>
        <v>0</v>
      </c>
      <c r="K136" s="111" t="str">
        <f>_xlfn.XLOOKUP(C136,'X. Satser pensjonstilskudd'!$C$5:$C$224,'X. Satser pensjonstilskudd'!$I$5:$I$224)</f>
        <v/>
      </c>
      <c r="L136" s="112" t="e">
        <f t="shared" si="10"/>
        <v>#VALUE!</v>
      </c>
      <c r="M136" s="192">
        <f t="shared" si="11"/>
        <v>0</v>
      </c>
      <c r="N136" s="192">
        <f>IFERROR(M136*'0. Oppsett'!$C$30,0)</f>
        <v>0</v>
      </c>
      <c r="O136" s="25">
        <v>0</v>
      </c>
      <c r="P136" s="25"/>
      <c r="Q136" s="25"/>
      <c r="R136" s="25"/>
      <c r="S136" s="25">
        <v>0</v>
      </c>
      <c r="T136" s="194">
        <v>0</v>
      </c>
      <c r="U136" s="194">
        <f t="shared" si="8"/>
        <v>0</v>
      </c>
    </row>
    <row r="137" spans="1:21" x14ac:dyDescent="0.25">
      <c r="A137" s="16">
        <v>133</v>
      </c>
      <c r="B137" s="103">
        <f>'X. Satser pensjonstilskudd'!B137</f>
        <v>0</v>
      </c>
      <c r="C137" s="17">
        <f>'X. Satser pensjonstilskudd'!C137</f>
        <v>0</v>
      </c>
      <c r="D137" s="17" t="str">
        <f>IFERROR(_xlfn.XLOOKUP($C137,factPensjon[Virksomhetsnr.],factPensjon[Forpliktelser]),"")</f>
        <v/>
      </c>
      <c r="E137" s="102">
        <f>SUMIFS(BasilRadata[Heltidsplasser
0-2],BasilRadata[År],'0. Oppsett'!$C$7-1,BasilRadata[1B. Organisasjonsnummer:],$C137)</f>
        <v>0</v>
      </c>
      <c r="F137" s="23">
        <f>'4. Selvkost og satser'!$B$55</f>
        <v>316180.61632690748</v>
      </c>
      <c r="G137" s="102">
        <f>SUMIFS(BasilRadata[Heltidsplasser
3-6],BasilRadata[År],'0. Oppsett'!$C$7-1,BasilRadata[1B. Organisasjonsnummer:],$C137)</f>
        <v>0</v>
      </c>
      <c r="H137" s="23">
        <f>'4. Selvkost og satser'!$B$56</f>
        <v>170582.7774748485</v>
      </c>
      <c r="I137" s="111">
        <f t="shared" si="9"/>
        <v>0</v>
      </c>
      <c r="J137" s="115">
        <f>SUMIFS(BasilRadata[8E. Oppgi antall årsverk barnehagen har pensjonsforpliktelser for:],BasilRadata[År],'0. Oppsett'!$C$7-1,BasilRadata[1B. Organisasjonsnummer:],'X. Utbetalingsmodul'!$C137)</f>
        <v>0</v>
      </c>
      <c r="K137" s="111" t="str">
        <f>_xlfn.XLOOKUP(C137,'X. Satser pensjonstilskudd'!$C$5:$C$224,'X. Satser pensjonstilskudd'!$I$5:$I$224)</f>
        <v/>
      </c>
      <c r="L137" s="112" t="e">
        <f t="shared" si="10"/>
        <v>#VALUE!</v>
      </c>
      <c r="M137" s="192">
        <f t="shared" si="11"/>
        <v>0</v>
      </c>
      <c r="N137" s="192">
        <f>IFERROR(M137*'0. Oppsett'!$C$30,0)</f>
        <v>0</v>
      </c>
      <c r="O137" s="25">
        <v>0</v>
      </c>
      <c r="P137" s="25"/>
      <c r="Q137" s="25"/>
      <c r="R137" s="25"/>
      <c r="S137" s="25">
        <v>0</v>
      </c>
      <c r="T137" s="194">
        <v>0</v>
      </c>
      <c r="U137" s="194">
        <f t="shared" si="8"/>
        <v>0</v>
      </c>
    </row>
    <row r="138" spans="1:21" x14ac:dyDescent="0.25">
      <c r="A138" s="19">
        <v>134</v>
      </c>
      <c r="B138" s="103">
        <f>'X. Satser pensjonstilskudd'!B138</f>
        <v>0</v>
      </c>
      <c r="C138" s="17">
        <f>'X. Satser pensjonstilskudd'!C138</f>
        <v>0</v>
      </c>
      <c r="D138" s="17" t="str">
        <f>IFERROR(_xlfn.XLOOKUP($C138,factPensjon[Virksomhetsnr.],factPensjon[Forpliktelser]),"")</f>
        <v/>
      </c>
      <c r="E138" s="102">
        <f>SUMIFS(BasilRadata[Heltidsplasser
0-2],BasilRadata[År],'0. Oppsett'!$C$7-1,BasilRadata[1B. Organisasjonsnummer:],$C138)</f>
        <v>0</v>
      </c>
      <c r="F138" s="23">
        <f>'4. Selvkost og satser'!$B$55</f>
        <v>316180.61632690748</v>
      </c>
      <c r="G138" s="102">
        <f>SUMIFS(BasilRadata[Heltidsplasser
3-6],BasilRadata[År],'0. Oppsett'!$C$7-1,BasilRadata[1B. Organisasjonsnummer:],$C138)</f>
        <v>0</v>
      </c>
      <c r="H138" s="23">
        <f>'4. Selvkost og satser'!$B$56</f>
        <v>170582.7774748485</v>
      </c>
      <c r="I138" s="111">
        <f t="shared" si="9"/>
        <v>0</v>
      </c>
      <c r="J138" s="115">
        <f>SUMIFS(BasilRadata[8E. Oppgi antall årsverk barnehagen har pensjonsforpliktelser for:],BasilRadata[År],'0. Oppsett'!$C$7-1,BasilRadata[1B. Organisasjonsnummer:],'X. Utbetalingsmodul'!$C138)</f>
        <v>0</v>
      </c>
      <c r="K138" s="111" t="str">
        <f>_xlfn.XLOOKUP(C138,'X. Satser pensjonstilskudd'!$C$5:$C$224,'X. Satser pensjonstilskudd'!$I$5:$I$224)</f>
        <v/>
      </c>
      <c r="L138" s="112" t="e">
        <f t="shared" si="10"/>
        <v>#VALUE!</v>
      </c>
      <c r="M138" s="192">
        <f t="shared" si="11"/>
        <v>0</v>
      </c>
      <c r="N138" s="192">
        <f>IFERROR(M138*'0. Oppsett'!$C$30,0)</f>
        <v>0</v>
      </c>
      <c r="O138" s="25">
        <v>0</v>
      </c>
      <c r="P138" s="25"/>
      <c r="Q138" s="25"/>
      <c r="R138" s="25"/>
      <c r="S138" s="25">
        <v>0</v>
      </c>
      <c r="T138" s="194">
        <v>0</v>
      </c>
      <c r="U138" s="194">
        <f t="shared" si="8"/>
        <v>0</v>
      </c>
    </row>
    <row r="139" spans="1:21" x14ac:dyDescent="0.25">
      <c r="A139" s="16">
        <v>135</v>
      </c>
      <c r="B139" s="103">
        <f>'X. Satser pensjonstilskudd'!B139</f>
        <v>0</v>
      </c>
      <c r="C139" s="17">
        <f>'X. Satser pensjonstilskudd'!C139</f>
        <v>0</v>
      </c>
      <c r="D139" s="17" t="str">
        <f>IFERROR(_xlfn.XLOOKUP($C139,factPensjon[Virksomhetsnr.],factPensjon[Forpliktelser]),"")</f>
        <v/>
      </c>
      <c r="E139" s="102">
        <f>SUMIFS(BasilRadata[Heltidsplasser
0-2],BasilRadata[År],'0. Oppsett'!$C$7-1,BasilRadata[1B. Organisasjonsnummer:],$C139)</f>
        <v>0</v>
      </c>
      <c r="F139" s="23">
        <f>'4. Selvkost og satser'!$B$55</f>
        <v>316180.61632690748</v>
      </c>
      <c r="G139" s="102">
        <f>SUMIFS(BasilRadata[Heltidsplasser
3-6],BasilRadata[År],'0. Oppsett'!$C$7-1,BasilRadata[1B. Organisasjonsnummer:],$C139)</f>
        <v>0</v>
      </c>
      <c r="H139" s="23">
        <f>'4. Selvkost og satser'!$B$56</f>
        <v>170582.7774748485</v>
      </c>
      <c r="I139" s="111">
        <f t="shared" si="9"/>
        <v>0</v>
      </c>
      <c r="J139" s="115">
        <f>SUMIFS(BasilRadata[8E. Oppgi antall årsverk barnehagen har pensjonsforpliktelser for:],BasilRadata[År],'0. Oppsett'!$C$7-1,BasilRadata[1B. Organisasjonsnummer:],'X. Utbetalingsmodul'!$C139)</f>
        <v>0</v>
      </c>
      <c r="K139" s="111" t="str">
        <f>_xlfn.XLOOKUP(C139,'X. Satser pensjonstilskudd'!$C$5:$C$224,'X. Satser pensjonstilskudd'!$I$5:$I$224)</f>
        <v/>
      </c>
      <c r="L139" s="112" t="e">
        <f t="shared" si="10"/>
        <v>#VALUE!</v>
      </c>
      <c r="M139" s="192">
        <f t="shared" si="11"/>
        <v>0</v>
      </c>
      <c r="N139" s="192">
        <f>IFERROR(M139*'0. Oppsett'!$C$30,0)</f>
        <v>0</v>
      </c>
      <c r="O139" s="25">
        <v>0</v>
      </c>
      <c r="P139" s="25"/>
      <c r="Q139" s="25"/>
      <c r="R139" s="25"/>
      <c r="S139" s="25">
        <v>0</v>
      </c>
      <c r="T139" s="194">
        <v>0</v>
      </c>
      <c r="U139" s="194">
        <f t="shared" ref="U139:U202" si="12">IFERROR(IF(B139="",0,I139+K139+N139+O139+S139+T139),0)</f>
        <v>0</v>
      </c>
    </row>
    <row r="140" spans="1:21" x14ac:dyDescent="0.25">
      <c r="A140" s="19">
        <v>136</v>
      </c>
      <c r="B140" s="103">
        <f>'X. Satser pensjonstilskudd'!B140</f>
        <v>0</v>
      </c>
      <c r="C140" s="17">
        <f>'X. Satser pensjonstilskudd'!C140</f>
        <v>0</v>
      </c>
      <c r="D140" s="17" t="str">
        <f>IFERROR(_xlfn.XLOOKUP($C140,factPensjon[Virksomhetsnr.],factPensjon[Forpliktelser]),"")</f>
        <v/>
      </c>
      <c r="E140" s="102">
        <f>SUMIFS(BasilRadata[Heltidsplasser
0-2],BasilRadata[År],'0. Oppsett'!$C$7-1,BasilRadata[1B. Organisasjonsnummer:],$C140)</f>
        <v>0</v>
      </c>
      <c r="F140" s="23">
        <f>'4. Selvkost og satser'!$B$55</f>
        <v>316180.61632690748</v>
      </c>
      <c r="G140" s="102">
        <f>SUMIFS(BasilRadata[Heltidsplasser
3-6],BasilRadata[År],'0. Oppsett'!$C$7-1,BasilRadata[1B. Organisasjonsnummer:],$C140)</f>
        <v>0</v>
      </c>
      <c r="H140" s="23">
        <f>'4. Selvkost og satser'!$B$56</f>
        <v>170582.7774748485</v>
      </c>
      <c r="I140" s="111">
        <f t="shared" si="9"/>
        <v>0</v>
      </c>
      <c r="J140" s="115">
        <f>SUMIFS(BasilRadata[8E. Oppgi antall årsverk barnehagen har pensjonsforpliktelser for:],BasilRadata[År],'0. Oppsett'!$C$7-1,BasilRadata[1B. Organisasjonsnummer:],'X. Utbetalingsmodul'!$C140)</f>
        <v>0</v>
      </c>
      <c r="K140" s="111" t="str">
        <f>_xlfn.XLOOKUP(C140,'X. Satser pensjonstilskudd'!$C$5:$C$224,'X. Satser pensjonstilskudd'!$I$5:$I$224)</f>
        <v/>
      </c>
      <c r="L140" s="112" t="e">
        <f t="shared" si="10"/>
        <v>#VALUE!</v>
      </c>
      <c r="M140" s="192">
        <f t="shared" si="11"/>
        <v>0</v>
      </c>
      <c r="N140" s="192">
        <f>IFERROR(M140*'0. Oppsett'!$C$30,0)</f>
        <v>0</v>
      </c>
      <c r="O140" s="25">
        <v>0</v>
      </c>
      <c r="P140" s="25"/>
      <c r="Q140" s="25"/>
      <c r="R140" s="25"/>
      <c r="S140" s="25">
        <v>0</v>
      </c>
      <c r="T140" s="194">
        <v>0</v>
      </c>
      <c r="U140" s="194">
        <f t="shared" si="12"/>
        <v>0</v>
      </c>
    </row>
    <row r="141" spans="1:21" x14ac:dyDescent="0.25">
      <c r="A141" s="16">
        <v>137</v>
      </c>
      <c r="B141" s="103">
        <f>'X. Satser pensjonstilskudd'!B141</f>
        <v>0</v>
      </c>
      <c r="C141" s="17">
        <f>'X. Satser pensjonstilskudd'!C141</f>
        <v>0</v>
      </c>
      <c r="D141" s="17" t="str">
        <f>IFERROR(_xlfn.XLOOKUP($C141,factPensjon[Virksomhetsnr.],factPensjon[Forpliktelser]),"")</f>
        <v/>
      </c>
      <c r="E141" s="102">
        <f>SUMIFS(BasilRadata[Heltidsplasser
0-2],BasilRadata[År],'0. Oppsett'!$C$7-1,BasilRadata[1B. Organisasjonsnummer:],$C141)</f>
        <v>0</v>
      </c>
      <c r="F141" s="23">
        <f>'4. Selvkost og satser'!$B$55</f>
        <v>316180.61632690748</v>
      </c>
      <c r="G141" s="102">
        <f>SUMIFS(BasilRadata[Heltidsplasser
3-6],BasilRadata[År],'0. Oppsett'!$C$7-1,BasilRadata[1B. Organisasjonsnummer:],$C141)</f>
        <v>0</v>
      </c>
      <c r="H141" s="23">
        <f>'4. Selvkost og satser'!$B$56</f>
        <v>170582.7774748485</v>
      </c>
      <c r="I141" s="111">
        <f t="shared" si="9"/>
        <v>0</v>
      </c>
      <c r="J141" s="115">
        <f>SUMIFS(BasilRadata[8E. Oppgi antall årsverk barnehagen har pensjonsforpliktelser for:],BasilRadata[År],'0. Oppsett'!$C$7-1,BasilRadata[1B. Organisasjonsnummer:],'X. Utbetalingsmodul'!$C141)</f>
        <v>0</v>
      </c>
      <c r="K141" s="111" t="str">
        <f>_xlfn.XLOOKUP(C141,'X. Satser pensjonstilskudd'!$C$5:$C$224,'X. Satser pensjonstilskudd'!$I$5:$I$224)</f>
        <v/>
      </c>
      <c r="L141" s="112" t="e">
        <f t="shared" si="10"/>
        <v>#VALUE!</v>
      </c>
      <c r="M141" s="192">
        <f t="shared" si="11"/>
        <v>0</v>
      </c>
      <c r="N141" s="192">
        <f>IFERROR(M141*'0. Oppsett'!$C$30,0)</f>
        <v>0</v>
      </c>
      <c r="O141" s="25">
        <v>0</v>
      </c>
      <c r="P141" s="25"/>
      <c r="Q141" s="25"/>
      <c r="R141" s="25"/>
      <c r="S141" s="25">
        <v>0</v>
      </c>
      <c r="T141" s="194">
        <v>0</v>
      </c>
      <c r="U141" s="194">
        <f t="shared" si="12"/>
        <v>0</v>
      </c>
    </row>
    <row r="142" spans="1:21" x14ac:dyDescent="0.25">
      <c r="A142" s="19">
        <v>138</v>
      </c>
      <c r="B142" s="103">
        <f>'X. Satser pensjonstilskudd'!B142</f>
        <v>0</v>
      </c>
      <c r="C142" s="17">
        <f>'X. Satser pensjonstilskudd'!C142</f>
        <v>0</v>
      </c>
      <c r="D142" s="17" t="str">
        <f>IFERROR(_xlfn.XLOOKUP($C142,factPensjon[Virksomhetsnr.],factPensjon[Forpliktelser]),"")</f>
        <v/>
      </c>
      <c r="E142" s="102">
        <f>SUMIFS(BasilRadata[Heltidsplasser
0-2],BasilRadata[År],'0. Oppsett'!$C$7-1,BasilRadata[1B. Organisasjonsnummer:],$C142)</f>
        <v>0</v>
      </c>
      <c r="F142" s="23">
        <f>'4. Selvkost og satser'!$B$55</f>
        <v>316180.61632690748</v>
      </c>
      <c r="G142" s="102">
        <f>SUMIFS(BasilRadata[Heltidsplasser
3-6],BasilRadata[År],'0. Oppsett'!$C$7-1,BasilRadata[1B. Organisasjonsnummer:],$C142)</f>
        <v>0</v>
      </c>
      <c r="H142" s="23">
        <f>'4. Selvkost og satser'!$B$56</f>
        <v>170582.7774748485</v>
      </c>
      <c r="I142" s="111">
        <f t="shared" si="9"/>
        <v>0</v>
      </c>
      <c r="J142" s="115">
        <f>SUMIFS(BasilRadata[8E. Oppgi antall årsverk barnehagen har pensjonsforpliktelser for:],BasilRadata[År],'0. Oppsett'!$C$7-1,BasilRadata[1B. Organisasjonsnummer:],'X. Utbetalingsmodul'!$C142)</f>
        <v>0</v>
      </c>
      <c r="K142" s="111" t="str">
        <f>_xlfn.XLOOKUP(C142,'X. Satser pensjonstilskudd'!$C$5:$C$224,'X. Satser pensjonstilskudd'!$I$5:$I$224)</f>
        <v/>
      </c>
      <c r="L142" s="112" t="e">
        <f t="shared" si="10"/>
        <v>#VALUE!</v>
      </c>
      <c r="M142" s="192">
        <f t="shared" si="11"/>
        <v>0</v>
      </c>
      <c r="N142" s="192">
        <f>IFERROR(M142*'0. Oppsett'!$C$30,0)</f>
        <v>0</v>
      </c>
      <c r="O142" s="25">
        <v>0</v>
      </c>
      <c r="P142" s="25"/>
      <c r="Q142" s="25"/>
      <c r="R142" s="25"/>
      <c r="S142" s="25">
        <v>0</v>
      </c>
      <c r="T142" s="194">
        <v>0</v>
      </c>
      <c r="U142" s="194">
        <f t="shared" si="12"/>
        <v>0</v>
      </c>
    </row>
    <row r="143" spans="1:21" x14ac:dyDescent="0.25">
      <c r="A143" s="16">
        <v>139</v>
      </c>
      <c r="B143" s="103">
        <f>'X. Satser pensjonstilskudd'!B143</f>
        <v>0</v>
      </c>
      <c r="C143" s="17">
        <f>'X. Satser pensjonstilskudd'!C143</f>
        <v>0</v>
      </c>
      <c r="D143" s="17" t="str">
        <f>IFERROR(_xlfn.XLOOKUP($C143,factPensjon[Virksomhetsnr.],factPensjon[Forpliktelser]),"")</f>
        <v/>
      </c>
      <c r="E143" s="102">
        <f>SUMIFS(BasilRadata[Heltidsplasser
0-2],BasilRadata[År],'0. Oppsett'!$C$7-1,BasilRadata[1B. Organisasjonsnummer:],$C143)</f>
        <v>0</v>
      </c>
      <c r="F143" s="23">
        <f>'4. Selvkost og satser'!$B$55</f>
        <v>316180.61632690748</v>
      </c>
      <c r="G143" s="102">
        <f>SUMIFS(BasilRadata[Heltidsplasser
3-6],BasilRadata[År],'0. Oppsett'!$C$7-1,BasilRadata[1B. Organisasjonsnummer:],$C143)</f>
        <v>0</v>
      </c>
      <c r="H143" s="23">
        <f>'4. Selvkost og satser'!$B$56</f>
        <v>170582.7774748485</v>
      </c>
      <c r="I143" s="111">
        <f t="shared" si="9"/>
        <v>0</v>
      </c>
      <c r="J143" s="115">
        <f>SUMIFS(BasilRadata[8E. Oppgi antall årsverk barnehagen har pensjonsforpliktelser for:],BasilRadata[År],'0. Oppsett'!$C$7-1,BasilRadata[1B. Organisasjonsnummer:],'X. Utbetalingsmodul'!$C143)</f>
        <v>0</v>
      </c>
      <c r="K143" s="111" t="str">
        <f>_xlfn.XLOOKUP(C143,'X. Satser pensjonstilskudd'!$C$5:$C$224,'X. Satser pensjonstilskudd'!$I$5:$I$224)</f>
        <v/>
      </c>
      <c r="L143" s="112" t="e">
        <f t="shared" si="10"/>
        <v>#VALUE!</v>
      </c>
      <c r="M143" s="192">
        <f t="shared" si="11"/>
        <v>0</v>
      </c>
      <c r="N143" s="192">
        <f>IFERROR(M143*'0. Oppsett'!$C$30,0)</f>
        <v>0</v>
      </c>
      <c r="O143" s="25">
        <v>0</v>
      </c>
      <c r="P143" s="25"/>
      <c r="Q143" s="25"/>
      <c r="R143" s="25"/>
      <c r="S143" s="25">
        <v>0</v>
      </c>
      <c r="T143" s="194">
        <v>0</v>
      </c>
      <c r="U143" s="194">
        <f t="shared" si="12"/>
        <v>0</v>
      </c>
    </row>
    <row r="144" spans="1:21" x14ac:dyDescent="0.25">
      <c r="A144" s="19">
        <v>140</v>
      </c>
      <c r="B144" s="103">
        <f>'X. Satser pensjonstilskudd'!B144</f>
        <v>0</v>
      </c>
      <c r="C144" s="17">
        <f>'X. Satser pensjonstilskudd'!C144</f>
        <v>0</v>
      </c>
      <c r="D144" s="17" t="str">
        <f>IFERROR(_xlfn.XLOOKUP($C144,factPensjon[Virksomhetsnr.],factPensjon[Forpliktelser]),"")</f>
        <v/>
      </c>
      <c r="E144" s="102">
        <f>SUMIFS(BasilRadata[Heltidsplasser
0-2],BasilRadata[År],'0. Oppsett'!$C$7-1,BasilRadata[1B. Organisasjonsnummer:],$C144)</f>
        <v>0</v>
      </c>
      <c r="F144" s="23">
        <f>'4. Selvkost og satser'!$B$55</f>
        <v>316180.61632690748</v>
      </c>
      <c r="G144" s="102">
        <f>SUMIFS(BasilRadata[Heltidsplasser
3-6],BasilRadata[År],'0. Oppsett'!$C$7-1,BasilRadata[1B. Organisasjonsnummer:],$C144)</f>
        <v>0</v>
      </c>
      <c r="H144" s="23">
        <f>'4. Selvkost og satser'!$B$56</f>
        <v>170582.7774748485</v>
      </c>
      <c r="I144" s="111">
        <f t="shared" si="9"/>
        <v>0</v>
      </c>
      <c r="J144" s="115">
        <f>SUMIFS(BasilRadata[8E. Oppgi antall årsverk barnehagen har pensjonsforpliktelser for:],BasilRadata[År],'0. Oppsett'!$C$7-1,BasilRadata[1B. Organisasjonsnummer:],'X. Utbetalingsmodul'!$C144)</f>
        <v>0</v>
      </c>
      <c r="K144" s="111" t="str">
        <f>_xlfn.XLOOKUP(C144,'X. Satser pensjonstilskudd'!$C$5:$C$224,'X. Satser pensjonstilskudd'!$I$5:$I$224)</f>
        <v/>
      </c>
      <c r="L144" s="112" t="e">
        <f t="shared" si="10"/>
        <v>#VALUE!</v>
      </c>
      <c r="M144" s="192">
        <f t="shared" si="11"/>
        <v>0</v>
      </c>
      <c r="N144" s="192">
        <f>IFERROR(M144*'0. Oppsett'!$C$30,0)</f>
        <v>0</v>
      </c>
      <c r="O144" s="25">
        <v>0</v>
      </c>
      <c r="P144" s="25"/>
      <c r="Q144" s="25"/>
      <c r="R144" s="25"/>
      <c r="S144" s="25">
        <v>0</v>
      </c>
      <c r="T144" s="194">
        <v>0</v>
      </c>
      <c r="U144" s="194">
        <f t="shared" si="12"/>
        <v>0</v>
      </c>
    </row>
    <row r="145" spans="1:21" x14ac:dyDescent="0.25">
      <c r="A145" s="16">
        <v>141</v>
      </c>
      <c r="B145" s="103">
        <f>'X. Satser pensjonstilskudd'!B145</f>
        <v>0</v>
      </c>
      <c r="C145" s="17">
        <f>'X. Satser pensjonstilskudd'!C145</f>
        <v>0</v>
      </c>
      <c r="D145" s="17" t="str">
        <f>IFERROR(_xlfn.XLOOKUP($C145,factPensjon[Virksomhetsnr.],factPensjon[Forpliktelser]),"")</f>
        <v/>
      </c>
      <c r="E145" s="102">
        <f>SUMIFS(BasilRadata[Heltidsplasser
0-2],BasilRadata[År],'0. Oppsett'!$C$7-1,BasilRadata[1B. Organisasjonsnummer:],$C145)</f>
        <v>0</v>
      </c>
      <c r="F145" s="23">
        <f>'4. Selvkost og satser'!$B$55</f>
        <v>316180.61632690748</v>
      </c>
      <c r="G145" s="102">
        <f>SUMIFS(BasilRadata[Heltidsplasser
3-6],BasilRadata[År],'0. Oppsett'!$C$7-1,BasilRadata[1B. Organisasjonsnummer:],$C145)</f>
        <v>0</v>
      </c>
      <c r="H145" s="23">
        <f>'4. Selvkost og satser'!$B$56</f>
        <v>170582.7774748485</v>
      </c>
      <c r="I145" s="111">
        <f t="shared" si="9"/>
        <v>0</v>
      </c>
      <c r="J145" s="115">
        <f>SUMIFS(BasilRadata[8E. Oppgi antall årsverk barnehagen har pensjonsforpliktelser for:],BasilRadata[År],'0. Oppsett'!$C$7-1,BasilRadata[1B. Organisasjonsnummer:],'X. Utbetalingsmodul'!$C145)</f>
        <v>0</v>
      </c>
      <c r="K145" s="111" t="str">
        <f>_xlfn.XLOOKUP(C145,'X. Satser pensjonstilskudd'!$C$5:$C$224,'X. Satser pensjonstilskudd'!$I$5:$I$224)</f>
        <v/>
      </c>
      <c r="L145" s="112" t="e">
        <f t="shared" si="10"/>
        <v>#VALUE!</v>
      </c>
      <c r="M145" s="192">
        <f t="shared" si="11"/>
        <v>0</v>
      </c>
      <c r="N145" s="192">
        <f>IFERROR(M145*'0. Oppsett'!$C$30,0)</f>
        <v>0</v>
      </c>
      <c r="O145" s="25">
        <v>0</v>
      </c>
      <c r="P145" s="25"/>
      <c r="Q145" s="25"/>
      <c r="R145" s="25"/>
      <c r="S145" s="25">
        <v>0</v>
      </c>
      <c r="T145" s="194">
        <v>0</v>
      </c>
      <c r="U145" s="194">
        <f t="shared" si="12"/>
        <v>0</v>
      </c>
    </row>
    <row r="146" spans="1:21" x14ac:dyDescent="0.25">
      <c r="A146" s="19">
        <v>142</v>
      </c>
      <c r="B146" s="103">
        <f>'X. Satser pensjonstilskudd'!B146</f>
        <v>0</v>
      </c>
      <c r="C146" s="17">
        <f>'X. Satser pensjonstilskudd'!C146</f>
        <v>0</v>
      </c>
      <c r="D146" s="17" t="str">
        <f>IFERROR(_xlfn.XLOOKUP($C146,factPensjon[Virksomhetsnr.],factPensjon[Forpliktelser]),"")</f>
        <v/>
      </c>
      <c r="E146" s="102">
        <f>SUMIFS(BasilRadata[Heltidsplasser
0-2],BasilRadata[År],'0. Oppsett'!$C$7-1,BasilRadata[1B. Organisasjonsnummer:],$C146)</f>
        <v>0</v>
      </c>
      <c r="F146" s="23">
        <f>'4. Selvkost og satser'!$B$55</f>
        <v>316180.61632690748</v>
      </c>
      <c r="G146" s="102">
        <f>SUMIFS(BasilRadata[Heltidsplasser
3-6],BasilRadata[År],'0. Oppsett'!$C$7-1,BasilRadata[1B. Organisasjonsnummer:],$C146)</f>
        <v>0</v>
      </c>
      <c r="H146" s="23">
        <f>'4. Selvkost og satser'!$B$56</f>
        <v>170582.7774748485</v>
      </c>
      <c r="I146" s="111">
        <f t="shared" si="9"/>
        <v>0</v>
      </c>
      <c r="J146" s="115">
        <f>SUMIFS(BasilRadata[8E. Oppgi antall årsverk barnehagen har pensjonsforpliktelser for:],BasilRadata[År],'0. Oppsett'!$C$7-1,BasilRadata[1B. Organisasjonsnummer:],'X. Utbetalingsmodul'!$C146)</f>
        <v>0</v>
      </c>
      <c r="K146" s="111" t="str">
        <f>_xlfn.XLOOKUP(C146,'X. Satser pensjonstilskudd'!$C$5:$C$224,'X. Satser pensjonstilskudd'!$I$5:$I$224)</f>
        <v/>
      </c>
      <c r="L146" s="112" t="e">
        <f t="shared" si="10"/>
        <v>#VALUE!</v>
      </c>
      <c r="M146" s="192">
        <f t="shared" si="11"/>
        <v>0</v>
      </c>
      <c r="N146" s="192">
        <f>IFERROR(M146*'0. Oppsett'!$C$30,0)</f>
        <v>0</v>
      </c>
      <c r="O146" s="25">
        <v>0</v>
      </c>
      <c r="P146" s="25"/>
      <c r="Q146" s="25"/>
      <c r="R146" s="25"/>
      <c r="S146" s="25">
        <v>0</v>
      </c>
      <c r="T146" s="194">
        <v>0</v>
      </c>
      <c r="U146" s="194">
        <f t="shared" si="12"/>
        <v>0</v>
      </c>
    </row>
    <row r="147" spans="1:21" x14ac:dyDescent="0.25">
      <c r="A147" s="16">
        <v>143</v>
      </c>
      <c r="B147" s="103">
        <f>'X. Satser pensjonstilskudd'!B147</f>
        <v>0</v>
      </c>
      <c r="C147" s="17">
        <f>'X. Satser pensjonstilskudd'!C147</f>
        <v>0</v>
      </c>
      <c r="D147" s="17" t="str">
        <f>IFERROR(_xlfn.XLOOKUP($C147,factPensjon[Virksomhetsnr.],factPensjon[Forpliktelser]),"")</f>
        <v/>
      </c>
      <c r="E147" s="102">
        <f>SUMIFS(BasilRadata[Heltidsplasser
0-2],BasilRadata[År],'0. Oppsett'!$C$7-1,BasilRadata[1B. Organisasjonsnummer:],$C147)</f>
        <v>0</v>
      </c>
      <c r="F147" s="23">
        <f>'4. Selvkost og satser'!$B$55</f>
        <v>316180.61632690748</v>
      </c>
      <c r="G147" s="102">
        <f>SUMIFS(BasilRadata[Heltidsplasser
3-6],BasilRadata[År],'0. Oppsett'!$C$7-1,BasilRadata[1B. Organisasjonsnummer:],$C147)</f>
        <v>0</v>
      </c>
      <c r="H147" s="23">
        <f>'4. Selvkost og satser'!$B$56</f>
        <v>170582.7774748485</v>
      </c>
      <c r="I147" s="111">
        <f t="shared" si="9"/>
        <v>0</v>
      </c>
      <c r="J147" s="115">
        <f>SUMIFS(BasilRadata[8E. Oppgi antall årsverk barnehagen har pensjonsforpliktelser for:],BasilRadata[År],'0. Oppsett'!$C$7-1,BasilRadata[1B. Organisasjonsnummer:],'X. Utbetalingsmodul'!$C147)</f>
        <v>0</v>
      </c>
      <c r="K147" s="111" t="str">
        <f>_xlfn.XLOOKUP(C147,'X. Satser pensjonstilskudd'!$C$5:$C$224,'X. Satser pensjonstilskudd'!$I$5:$I$224)</f>
        <v/>
      </c>
      <c r="L147" s="112" t="e">
        <f t="shared" si="10"/>
        <v>#VALUE!</v>
      </c>
      <c r="M147" s="192">
        <f t="shared" si="11"/>
        <v>0</v>
      </c>
      <c r="N147" s="192">
        <f>IFERROR(M147*'0. Oppsett'!$C$30,0)</f>
        <v>0</v>
      </c>
      <c r="O147" s="25">
        <v>0</v>
      </c>
      <c r="P147" s="25"/>
      <c r="Q147" s="25"/>
      <c r="R147" s="25"/>
      <c r="S147" s="25">
        <v>0</v>
      </c>
      <c r="T147" s="194">
        <v>0</v>
      </c>
      <c r="U147" s="194">
        <f t="shared" si="12"/>
        <v>0</v>
      </c>
    </row>
    <row r="148" spans="1:21" x14ac:dyDescent="0.25">
      <c r="A148" s="19">
        <v>144</v>
      </c>
      <c r="B148" s="103">
        <f>'X. Satser pensjonstilskudd'!B148</f>
        <v>0</v>
      </c>
      <c r="C148" s="17">
        <f>'X. Satser pensjonstilskudd'!C148</f>
        <v>0</v>
      </c>
      <c r="D148" s="17" t="str">
        <f>IFERROR(_xlfn.XLOOKUP($C148,factPensjon[Virksomhetsnr.],factPensjon[Forpliktelser]),"")</f>
        <v/>
      </c>
      <c r="E148" s="102">
        <f>SUMIFS(BasilRadata[Heltidsplasser
0-2],BasilRadata[År],'0. Oppsett'!$C$7-1,BasilRadata[1B. Organisasjonsnummer:],$C148)</f>
        <v>0</v>
      </c>
      <c r="F148" s="23">
        <f>'4. Selvkost og satser'!$B$55</f>
        <v>316180.61632690748</v>
      </c>
      <c r="G148" s="102">
        <f>SUMIFS(BasilRadata[Heltidsplasser
3-6],BasilRadata[År],'0. Oppsett'!$C$7-1,BasilRadata[1B. Organisasjonsnummer:],$C148)</f>
        <v>0</v>
      </c>
      <c r="H148" s="23">
        <f>'4. Selvkost og satser'!$B$56</f>
        <v>170582.7774748485</v>
      </c>
      <c r="I148" s="111">
        <f t="shared" si="9"/>
        <v>0</v>
      </c>
      <c r="J148" s="115">
        <f>SUMIFS(BasilRadata[8E. Oppgi antall årsverk barnehagen har pensjonsforpliktelser for:],BasilRadata[År],'0. Oppsett'!$C$7-1,BasilRadata[1B. Organisasjonsnummer:],'X. Utbetalingsmodul'!$C148)</f>
        <v>0</v>
      </c>
      <c r="K148" s="111" t="str">
        <f>_xlfn.XLOOKUP(C148,'X. Satser pensjonstilskudd'!$C$5:$C$224,'X. Satser pensjonstilskudd'!$I$5:$I$224)</f>
        <v/>
      </c>
      <c r="L148" s="112" t="e">
        <f t="shared" si="10"/>
        <v>#VALUE!</v>
      </c>
      <c r="M148" s="192">
        <f t="shared" si="11"/>
        <v>0</v>
      </c>
      <c r="N148" s="192">
        <f>IFERROR(M148*'0. Oppsett'!$C$30,0)</f>
        <v>0</v>
      </c>
      <c r="O148" s="25">
        <v>0</v>
      </c>
      <c r="P148" s="25"/>
      <c r="Q148" s="25"/>
      <c r="R148" s="25"/>
      <c r="S148" s="25">
        <v>0</v>
      </c>
      <c r="T148" s="194">
        <v>0</v>
      </c>
      <c r="U148" s="194">
        <f t="shared" si="12"/>
        <v>0</v>
      </c>
    </row>
    <row r="149" spans="1:21" x14ac:dyDescent="0.25">
      <c r="A149" s="16">
        <v>145</v>
      </c>
      <c r="B149" s="103">
        <f>'X. Satser pensjonstilskudd'!B149</f>
        <v>0</v>
      </c>
      <c r="C149" s="17">
        <f>'X. Satser pensjonstilskudd'!C149</f>
        <v>0</v>
      </c>
      <c r="D149" s="17" t="str">
        <f>IFERROR(_xlfn.XLOOKUP($C149,factPensjon[Virksomhetsnr.],factPensjon[Forpliktelser]),"")</f>
        <v/>
      </c>
      <c r="E149" s="102">
        <f>SUMIFS(BasilRadata[Heltidsplasser
0-2],BasilRadata[År],'0. Oppsett'!$C$7-1,BasilRadata[1B. Organisasjonsnummer:],$C149)</f>
        <v>0</v>
      </c>
      <c r="F149" s="23">
        <f>'4. Selvkost og satser'!$B$55</f>
        <v>316180.61632690748</v>
      </c>
      <c r="G149" s="102">
        <f>SUMIFS(BasilRadata[Heltidsplasser
3-6],BasilRadata[År],'0. Oppsett'!$C$7-1,BasilRadata[1B. Organisasjonsnummer:],$C149)</f>
        <v>0</v>
      </c>
      <c r="H149" s="23">
        <f>'4. Selvkost og satser'!$B$56</f>
        <v>170582.7774748485</v>
      </c>
      <c r="I149" s="111">
        <f t="shared" si="9"/>
        <v>0</v>
      </c>
      <c r="J149" s="115">
        <f>SUMIFS(BasilRadata[8E. Oppgi antall årsverk barnehagen har pensjonsforpliktelser for:],BasilRadata[År],'0. Oppsett'!$C$7-1,BasilRadata[1B. Organisasjonsnummer:],'X. Utbetalingsmodul'!$C149)</f>
        <v>0</v>
      </c>
      <c r="K149" s="111" t="str">
        <f>_xlfn.XLOOKUP(C149,'X. Satser pensjonstilskudd'!$C$5:$C$224,'X. Satser pensjonstilskudd'!$I$5:$I$224)</f>
        <v/>
      </c>
      <c r="L149" s="112" t="e">
        <f t="shared" si="10"/>
        <v>#VALUE!</v>
      </c>
      <c r="M149" s="192">
        <f t="shared" si="11"/>
        <v>0</v>
      </c>
      <c r="N149" s="192">
        <f>IFERROR(M149*'0. Oppsett'!$C$30,0)</f>
        <v>0</v>
      </c>
      <c r="O149" s="25">
        <v>0</v>
      </c>
      <c r="P149" s="25"/>
      <c r="Q149" s="25"/>
      <c r="R149" s="25"/>
      <c r="S149" s="25">
        <v>0</v>
      </c>
      <c r="T149" s="194">
        <v>0</v>
      </c>
      <c r="U149" s="194">
        <f t="shared" si="12"/>
        <v>0</v>
      </c>
    </row>
    <row r="150" spans="1:21" x14ac:dyDescent="0.25">
      <c r="A150" s="19">
        <v>146</v>
      </c>
      <c r="B150" s="103">
        <f>'X. Satser pensjonstilskudd'!B150</f>
        <v>0</v>
      </c>
      <c r="C150" s="17">
        <f>'X. Satser pensjonstilskudd'!C150</f>
        <v>0</v>
      </c>
      <c r="D150" s="17" t="str">
        <f>IFERROR(_xlfn.XLOOKUP($C150,factPensjon[Virksomhetsnr.],factPensjon[Forpliktelser]),"")</f>
        <v/>
      </c>
      <c r="E150" s="102">
        <f>SUMIFS(BasilRadata[Heltidsplasser
0-2],BasilRadata[År],'0. Oppsett'!$C$7-1,BasilRadata[1B. Organisasjonsnummer:],$C150)</f>
        <v>0</v>
      </c>
      <c r="F150" s="23">
        <f>'4. Selvkost og satser'!$B$55</f>
        <v>316180.61632690748</v>
      </c>
      <c r="G150" s="102">
        <f>SUMIFS(BasilRadata[Heltidsplasser
3-6],BasilRadata[År],'0. Oppsett'!$C$7-1,BasilRadata[1B. Organisasjonsnummer:],$C150)</f>
        <v>0</v>
      </c>
      <c r="H150" s="23">
        <f>'4. Selvkost og satser'!$B$56</f>
        <v>170582.7774748485</v>
      </c>
      <c r="I150" s="111">
        <f t="shared" si="9"/>
        <v>0</v>
      </c>
      <c r="J150" s="115">
        <f>SUMIFS(BasilRadata[8E. Oppgi antall årsverk barnehagen har pensjonsforpliktelser for:],BasilRadata[År],'0. Oppsett'!$C$7-1,BasilRadata[1B. Organisasjonsnummer:],'X. Utbetalingsmodul'!$C150)</f>
        <v>0</v>
      </c>
      <c r="K150" s="111" t="str">
        <f>_xlfn.XLOOKUP(C150,'X. Satser pensjonstilskudd'!$C$5:$C$224,'X. Satser pensjonstilskudd'!$I$5:$I$224)</f>
        <v/>
      </c>
      <c r="L150" s="112" t="e">
        <f t="shared" si="10"/>
        <v>#VALUE!</v>
      </c>
      <c r="M150" s="192">
        <f t="shared" si="11"/>
        <v>0</v>
      </c>
      <c r="N150" s="192">
        <f>IFERROR(M150*'0. Oppsett'!$C$30,0)</f>
        <v>0</v>
      </c>
      <c r="O150" s="25">
        <v>0</v>
      </c>
      <c r="P150" s="25"/>
      <c r="Q150" s="25"/>
      <c r="R150" s="25"/>
      <c r="S150" s="25">
        <v>0</v>
      </c>
      <c r="T150" s="194">
        <v>0</v>
      </c>
      <c r="U150" s="194">
        <f t="shared" si="12"/>
        <v>0</v>
      </c>
    </row>
    <row r="151" spans="1:21" x14ac:dyDescent="0.25">
      <c r="A151" s="16">
        <v>147</v>
      </c>
      <c r="B151" s="103">
        <f>'X. Satser pensjonstilskudd'!B151</f>
        <v>0</v>
      </c>
      <c r="C151" s="17">
        <f>'X. Satser pensjonstilskudd'!C151</f>
        <v>0</v>
      </c>
      <c r="D151" s="17" t="str">
        <f>IFERROR(_xlfn.XLOOKUP($C151,factPensjon[Virksomhetsnr.],factPensjon[Forpliktelser]),"")</f>
        <v/>
      </c>
      <c r="E151" s="102">
        <f>SUMIFS(BasilRadata[Heltidsplasser
0-2],BasilRadata[År],'0. Oppsett'!$C$7-1,BasilRadata[1B. Organisasjonsnummer:],$C151)</f>
        <v>0</v>
      </c>
      <c r="F151" s="23">
        <f>'4. Selvkost og satser'!$B$55</f>
        <v>316180.61632690748</v>
      </c>
      <c r="G151" s="102">
        <f>SUMIFS(BasilRadata[Heltidsplasser
3-6],BasilRadata[År],'0. Oppsett'!$C$7-1,BasilRadata[1B. Organisasjonsnummer:],$C151)</f>
        <v>0</v>
      </c>
      <c r="H151" s="23">
        <f>'4. Selvkost og satser'!$B$56</f>
        <v>170582.7774748485</v>
      </c>
      <c r="I151" s="111">
        <f t="shared" si="9"/>
        <v>0</v>
      </c>
      <c r="J151" s="115">
        <f>SUMIFS(BasilRadata[8E. Oppgi antall årsverk barnehagen har pensjonsforpliktelser for:],BasilRadata[År],'0. Oppsett'!$C$7-1,BasilRadata[1B. Organisasjonsnummer:],'X. Utbetalingsmodul'!$C151)</f>
        <v>0</v>
      </c>
      <c r="K151" s="111" t="str">
        <f>_xlfn.XLOOKUP(C151,'X. Satser pensjonstilskudd'!$C$5:$C$224,'X. Satser pensjonstilskudd'!$I$5:$I$224)</f>
        <v/>
      </c>
      <c r="L151" s="112" t="e">
        <f t="shared" si="10"/>
        <v>#VALUE!</v>
      </c>
      <c r="M151" s="192">
        <f t="shared" si="11"/>
        <v>0</v>
      </c>
      <c r="N151" s="192">
        <f>IFERROR(M151*'0. Oppsett'!$C$30,0)</f>
        <v>0</v>
      </c>
      <c r="O151" s="25">
        <v>0</v>
      </c>
      <c r="P151" s="25"/>
      <c r="Q151" s="25"/>
      <c r="R151" s="25"/>
      <c r="S151" s="25">
        <v>0</v>
      </c>
      <c r="T151" s="194">
        <v>0</v>
      </c>
      <c r="U151" s="194">
        <f t="shared" si="12"/>
        <v>0</v>
      </c>
    </row>
    <row r="152" spans="1:21" x14ac:dyDescent="0.25">
      <c r="A152" s="19">
        <v>148</v>
      </c>
      <c r="B152" s="103">
        <f>'X. Satser pensjonstilskudd'!B152</f>
        <v>0</v>
      </c>
      <c r="C152" s="17">
        <f>'X. Satser pensjonstilskudd'!C152</f>
        <v>0</v>
      </c>
      <c r="D152" s="17" t="str">
        <f>IFERROR(_xlfn.XLOOKUP($C152,factPensjon[Virksomhetsnr.],factPensjon[Forpliktelser]),"")</f>
        <v/>
      </c>
      <c r="E152" s="102">
        <f>SUMIFS(BasilRadata[Heltidsplasser
0-2],BasilRadata[År],'0. Oppsett'!$C$7-1,BasilRadata[1B. Organisasjonsnummer:],$C152)</f>
        <v>0</v>
      </c>
      <c r="F152" s="23">
        <f>'4. Selvkost og satser'!$B$55</f>
        <v>316180.61632690748</v>
      </c>
      <c r="G152" s="102">
        <f>SUMIFS(BasilRadata[Heltidsplasser
3-6],BasilRadata[År],'0. Oppsett'!$C$7-1,BasilRadata[1B. Organisasjonsnummer:],$C152)</f>
        <v>0</v>
      </c>
      <c r="H152" s="23">
        <f>'4. Selvkost og satser'!$B$56</f>
        <v>170582.7774748485</v>
      </c>
      <c r="I152" s="111">
        <f t="shared" si="9"/>
        <v>0</v>
      </c>
      <c r="J152" s="115">
        <f>SUMIFS(BasilRadata[8E. Oppgi antall årsverk barnehagen har pensjonsforpliktelser for:],BasilRadata[År],'0. Oppsett'!$C$7-1,BasilRadata[1B. Organisasjonsnummer:],'X. Utbetalingsmodul'!$C152)</f>
        <v>0</v>
      </c>
      <c r="K152" s="111" t="str">
        <f>_xlfn.XLOOKUP(C152,'X. Satser pensjonstilskudd'!$C$5:$C$224,'X. Satser pensjonstilskudd'!$I$5:$I$224)</f>
        <v/>
      </c>
      <c r="L152" s="112" t="e">
        <f t="shared" si="10"/>
        <v>#VALUE!</v>
      </c>
      <c r="M152" s="192">
        <f t="shared" si="11"/>
        <v>0</v>
      </c>
      <c r="N152" s="192">
        <f>IFERROR(M152*'0. Oppsett'!$C$30,0)</f>
        <v>0</v>
      </c>
      <c r="O152" s="25">
        <v>0</v>
      </c>
      <c r="P152" s="25"/>
      <c r="Q152" s="25"/>
      <c r="R152" s="25"/>
      <c r="S152" s="25">
        <v>0</v>
      </c>
      <c r="T152" s="194">
        <v>0</v>
      </c>
      <c r="U152" s="194">
        <f t="shared" si="12"/>
        <v>0</v>
      </c>
    </row>
    <row r="153" spans="1:21" x14ac:dyDescent="0.25">
      <c r="A153" s="16">
        <v>149</v>
      </c>
      <c r="B153" s="103">
        <f>'X. Satser pensjonstilskudd'!B153</f>
        <v>0</v>
      </c>
      <c r="C153" s="17">
        <f>'X. Satser pensjonstilskudd'!C153</f>
        <v>0</v>
      </c>
      <c r="D153" s="17" t="str">
        <f>IFERROR(_xlfn.XLOOKUP($C153,factPensjon[Virksomhetsnr.],factPensjon[Forpliktelser]),"")</f>
        <v/>
      </c>
      <c r="E153" s="102">
        <f>SUMIFS(BasilRadata[Heltidsplasser
0-2],BasilRadata[År],'0. Oppsett'!$C$7-1,BasilRadata[1B. Organisasjonsnummer:],$C153)</f>
        <v>0</v>
      </c>
      <c r="F153" s="23">
        <f>'4. Selvkost og satser'!$B$55</f>
        <v>316180.61632690748</v>
      </c>
      <c r="G153" s="102">
        <f>SUMIFS(BasilRadata[Heltidsplasser
3-6],BasilRadata[År],'0. Oppsett'!$C$7-1,BasilRadata[1B. Organisasjonsnummer:],$C153)</f>
        <v>0</v>
      </c>
      <c r="H153" s="23">
        <f>'4. Selvkost og satser'!$B$56</f>
        <v>170582.7774748485</v>
      </c>
      <c r="I153" s="111">
        <f t="shared" si="9"/>
        <v>0</v>
      </c>
      <c r="J153" s="115">
        <f>SUMIFS(BasilRadata[8E. Oppgi antall årsverk barnehagen har pensjonsforpliktelser for:],BasilRadata[År],'0. Oppsett'!$C$7-1,BasilRadata[1B. Organisasjonsnummer:],'X. Utbetalingsmodul'!$C153)</f>
        <v>0</v>
      </c>
      <c r="K153" s="111" t="str">
        <f>_xlfn.XLOOKUP(C153,'X. Satser pensjonstilskudd'!$C$5:$C$224,'X. Satser pensjonstilskudd'!$I$5:$I$224)</f>
        <v/>
      </c>
      <c r="L153" s="112" t="e">
        <f t="shared" si="10"/>
        <v>#VALUE!</v>
      </c>
      <c r="M153" s="192">
        <f t="shared" si="11"/>
        <v>0</v>
      </c>
      <c r="N153" s="192">
        <f>IFERROR(M153*'0. Oppsett'!$C$30,0)</f>
        <v>0</v>
      </c>
      <c r="O153" s="25">
        <v>0</v>
      </c>
      <c r="P153" s="25"/>
      <c r="Q153" s="25"/>
      <c r="R153" s="25"/>
      <c r="S153" s="25">
        <v>0</v>
      </c>
      <c r="T153" s="194">
        <v>0</v>
      </c>
      <c r="U153" s="194">
        <f t="shared" si="12"/>
        <v>0</v>
      </c>
    </row>
    <row r="154" spans="1:21" x14ac:dyDescent="0.25">
      <c r="A154" s="19">
        <v>150</v>
      </c>
      <c r="B154" s="103">
        <f>'X. Satser pensjonstilskudd'!B154</f>
        <v>0</v>
      </c>
      <c r="C154" s="17">
        <f>'X. Satser pensjonstilskudd'!C154</f>
        <v>0</v>
      </c>
      <c r="D154" s="17" t="str">
        <f>IFERROR(_xlfn.XLOOKUP($C154,factPensjon[Virksomhetsnr.],factPensjon[Forpliktelser]),"")</f>
        <v/>
      </c>
      <c r="E154" s="102">
        <f>SUMIFS(BasilRadata[Heltidsplasser
0-2],BasilRadata[År],'0. Oppsett'!$C$7-1,BasilRadata[1B. Organisasjonsnummer:],$C154)</f>
        <v>0</v>
      </c>
      <c r="F154" s="23">
        <f>'4. Selvkost og satser'!$B$55</f>
        <v>316180.61632690748</v>
      </c>
      <c r="G154" s="102">
        <f>SUMIFS(BasilRadata[Heltidsplasser
3-6],BasilRadata[År],'0. Oppsett'!$C$7-1,BasilRadata[1B. Organisasjonsnummer:],$C154)</f>
        <v>0</v>
      </c>
      <c r="H154" s="23">
        <f>'4. Selvkost og satser'!$B$56</f>
        <v>170582.7774748485</v>
      </c>
      <c r="I154" s="111">
        <f t="shared" si="9"/>
        <v>0</v>
      </c>
      <c r="J154" s="115">
        <f>SUMIFS(BasilRadata[8E. Oppgi antall årsverk barnehagen har pensjonsforpliktelser for:],BasilRadata[År],'0. Oppsett'!$C$7-1,BasilRadata[1B. Organisasjonsnummer:],'X. Utbetalingsmodul'!$C154)</f>
        <v>0</v>
      </c>
      <c r="K154" s="111" t="str">
        <f>_xlfn.XLOOKUP(C154,'X. Satser pensjonstilskudd'!$C$5:$C$224,'X. Satser pensjonstilskudd'!$I$5:$I$224)</f>
        <v/>
      </c>
      <c r="L154" s="112" t="e">
        <f t="shared" si="10"/>
        <v>#VALUE!</v>
      </c>
      <c r="M154" s="192">
        <f t="shared" si="11"/>
        <v>0</v>
      </c>
      <c r="N154" s="192">
        <f>IFERROR(M154*'0. Oppsett'!$C$30,0)</f>
        <v>0</v>
      </c>
      <c r="O154" s="25">
        <v>0</v>
      </c>
      <c r="P154" s="25"/>
      <c r="Q154" s="25"/>
      <c r="R154" s="25"/>
      <c r="S154" s="25">
        <v>0</v>
      </c>
      <c r="T154" s="194">
        <v>0</v>
      </c>
      <c r="U154" s="194">
        <f t="shared" si="12"/>
        <v>0</v>
      </c>
    </row>
    <row r="155" spans="1:21" x14ac:dyDescent="0.25">
      <c r="A155" s="16">
        <v>151</v>
      </c>
      <c r="B155" s="103">
        <f>'X. Satser pensjonstilskudd'!B155</f>
        <v>0</v>
      </c>
      <c r="C155" s="17">
        <f>'X. Satser pensjonstilskudd'!C155</f>
        <v>0</v>
      </c>
      <c r="D155" s="17" t="str">
        <f>IFERROR(_xlfn.XLOOKUP($C155,factPensjon[Virksomhetsnr.],factPensjon[Forpliktelser]),"")</f>
        <v/>
      </c>
      <c r="E155" s="102">
        <f>SUMIFS(BasilRadata[Heltidsplasser
0-2],BasilRadata[År],'0. Oppsett'!$C$7-1,BasilRadata[1B. Organisasjonsnummer:],$C155)</f>
        <v>0</v>
      </c>
      <c r="F155" s="23">
        <f>'4. Selvkost og satser'!$B$55</f>
        <v>316180.61632690748</v>
      </c>
      <c r="G155" s="102">
        <f>SUMIFS(BasilRadata[Heltidsplasser
3-6],BasilRadata[År],'0. Oppsett'!$C$7-1,BasilRadata[1B. Organisasjonsnummer:],$C155)</f>
        <v>0</v>
      </c>
      <c r="H155" s="23">
        <f>'4. Selvkost og satser'!$B$56</f>
        <v>170582.7774748485</v>
      </c>
      <c r="I155" s="111">
        <f t="shared" si="9"/>
        <v>0</v>
      </c>
      <c r="J155" s="115">
        <f>SUMIFS(BasilRadata[8E. Oppgi antall årsverk barnehagen har pensjonsforpliktelser for:],BasilRadata[År],'0. Oppsett'!$C$7-1,BasilRadata[1B. Organisasjonsnummer:],'X. Utbetalingsmodul'!$C155)</f>
        <v>0</v>
      </c>
      <c r="K155" s="111" t="str">
        <f>_xlfn.XLOOKUP(C155,'X. Satser pensjonstilskudd'!$C$5:$C$224,'X. Satser pensjonstilskudd'!$I$5:$I$224)</f>
        <v/>
      </c>
      <c r="L155" s="112" t="e">
        <f t="shared" si="10"/>
        <v>#VALUE!</v>
      </c>
      <c r="M155" s="192">
        <f t="shared" si="11"/>
        <v>0</v>
      </c>
      <c r="N155" s="192">
        <f>IFERROR(M155*'0. Oppsett'!$C$30,0)</f>
        <v>0</v>
      </c>
      <c r="O155" s="25">
        <v>0</v>
      </c>
      <c r="P155" s="25"/>
      <c r="Q155" s="25"/>
      <c r="R155" s="25"/>
      <c r="S155" s="25">
        <v>0</v>
      </c>
      <c r="T155" s="194">
        <v>0</v>
      </c>
      <c r="U155" s="194">
        <f t="shared" si="12"/>
        <v>0</v>
      </c>
    </row>
    <row r="156" spans="1:21" x14ac:dyDescent="0.25">
      <c r="A156" s="19">
        <v>152</v>
      </c>
      <c r="B156" s="103">
        <f>'X. Satser pensjonstilskudd'!B156</f>
        <v>0</v>
      </c>
      <c r="C156" s="17">
        <f>'X. Satser pensjonstilskudd'!C156</f>
        <v>0</v>
      </c>
      <c r="D156" s="17" t="str">
        <f>IFERROR(_xlfn.XLOOKUP($C156,factPensjon[Virksomhetsnr.],factPensjon[Forpliktelser]),"")</f>
        <v/>
      </c>
      <c r="E156" s="102">
        <f>SUMIFS(BasilRadata[Heltidsplasser
0-2],BasilRadata[År],'0. Oppsett'!$C$7-1,BasilRadata[1B. Organisasjonsnummer:],$C156)</f>
        <v>0</v>
      </c>
      <c r="F156" s="23">
        <f>'4. Selvkost og satser'!$B$55</f>
        <v>316180.61632690748</v>
      </c>
      <c r="G156" s="102">
        <f>SUMIFS(BasilRadata[Heltidsplasser
3-6],BasilRadata[År],'0. Oppsett'!$C$7-1,BasilRadata[1B. Organisasjonsnummer:],$C156)</f>
        <v>0</v>
      </c>
      <c r="H156" s="23">
        <f>'4. Selvkost og satser'!$B$56</f>
        <v>170582.7774748485</v>
      </c>
      <c r="I156" s="111">
        <f t="shared" si="9"/>
        <v>0</v>
      </c>
      <c r="J156" s="115">
        <f>SUMIFS(BasilRadata[8E. Oppgi antall årsverk barnehagen har pensjonsforpliktelser for:],BasilRadata[År],'0. Oppsett'!$C$7-1,BasilRadata[1B. Organisasjonsnummer:],'X. Utbetalingsmodul'!$C156)</f>
        <v>0</v>
      </c>
      <c r="K156" s="111" t="str">
        <f>_xlfn.XLOOKUP(C156,'X. Satser pensjonstilskudd'!$C$5:$C$224,'X. Satser pensjonstilskudd'!$I$5:$I$224)</f>
        <v/>
      </c>
      <c r="L156" s="112" t="e">
        <f t="shared" si="10"/>
        <v>#VALUE!</v>
      </c>
      <c r="M156" s="192">
        <f t="shared" si="11"/>
        <v>0</v>
      </c>
      <c r="N156" s="192">
        <f>IFERROR(M156*'0. Oppsett'!$C$30,0)</f>
        <v>0</v>
      </c>
      <c r="O156" s="25">
        <v>0</v>
      </c>
      <c r="P156" s="25"/>
      <c r="Q156" s="25"/>
      <c r="R156" s="25"/>
      <c r="S156" s="25">
        <v>0</v>
      </c>
      <c r="T156" s="194">
        <v>0</v>
      </c>
      <c r="U156" s="194">
        <f t="shared" si="12"/>
        <v>0</v>
      </c>
    </row>
    <row r="157" spans="1:21" x14ac:dyDescent="0.25">
      <c r="A157" s="16">
        <v>153</v>
      </c>
      <c r="B157" s="103">
        <f>'X. Satser pensjonstilskudd'!B157</f>
        <v>0</v>
      </c>
      <c r="C157" s="17">
        <f>'X. Satser pensjonstilskudd'!C157</f>
        <v>0</v>
      </c>
      <c r="D157" s="17" t="str">
        <f>IFERROR(_xlfn.XLOOKUP($C157,factPensjon[Virksomhetsnr.],factPensjon[Forpliktelser]),"")</f>
        <v/>
      </c>
      <c r="E157" s="102">
        <f>SUMIFS(BasilRadata[Heltidsplasser
0-2],BasilRadata[År],'0. Oppsett'!$C$7-1,BasilRadata[1B. Organisasjonsnummer:],$C157)</f>
        <v>0</v>
      </c>
      <c r="F157" s="23">
        <f>'4. Selvkost og satser'!$B$55</f>
        <v>316180.61632690748</v>
      </c>
      <c r="G157" s="102">
        <f>SUMIFS(BasilRadata[Heltidsplasser
3-6],BasilRadata[År],'0. Oppsett'!$C$7-1,BasilRadata[1B. Organisasjonsnummer:],$C157)</f>
        <v>0</v>
      </c>
      <c r="H157" s="23">
        <f>'4. Selvkost og satser'!$B$56</f>
        <v>170582.7774748485</v>
      </c>
      <c r="I157" s="111">
        <f t="shared" si="9"/>
        <v>0</v>
      </c>
      <c r="J157" s="115">
        <f>SUMIFS(BasilRadata[8E. Oppgi antall årsverk barnehagen har pensjonsforpliktelser for:],BasilRadata[År],'0. Oppsett'!$C$7-1,BasilRadata[1B. Organisasjonsnummer:],'X. Utbetalingsmodul'!$C157)</f>
        <v>0</v>
      </c>
      <c r="K157" s="111" t="str">
        <f>_xlfn.XLOOKUP(C157,'X. Satser pensjonstilskudd'!$C$5:$C$224,'X. Satser pensjonstilskudd'!$I$5:$I$224)</f>
        <v/>
      </c>
      <c r="L157" s="112" t="e">
        <f t="shared" si="10"/>
        <v>#VALUE!</v>
      </c>
      <c r="M157" s="192">
        <f t="shared" si="11"/>
        <v>0</v>
      </c>
      <c r="N157" s="192">
        <f>IFERROR(M157*'0. Oppsett'!$C$30,0)</f>
        <v>0</v>
      </c>
      <c r="O157" s="25">
        <v>0</v>
      </c>
      <c r="P157" s="25"/>
      <c r="Q157" s="25"/>
      <c r="R157" s="25"/>
      <c r="S157" s="25">
        <v>0</v>
      </c>
      <c r="T157" s="194">
        <v>0</v>
      </c>
      <c r="U157" s="194">
        <f t="shared" si="12"/>
        <v>0</v>
      </c>
    </row>
    <row r="158" spans="1:21" x14ac:dyDescent="0.25">
      <c r="A158" s="19">
        <v>154</v>
      </c>
      <c r="B158" s="103">
        <f>'X. Satser pensjonstilskudd'!B158</f>
        <v>0</v>
      </c>
      <c r="C158" s="17">
        <f>'X. Satser pensjonstilskudd'!C158</f>
        <v>0</v>
      </c>
      <c r="D158" s="17" t="str">
        <f>IFERROR(_xlfn.XLOOKUP($C158,factPensjon[Virksomhetsnr.],factPensjon[Forpliktelser]),"")</f>
        <v/>
      </c>
      <c r="E158" s="102">
        <f>SUMIFS(BasilRadata[Heltidsplasser
0-2],BasilRadata[År],'0. Oppsett'!$C$7-1,BasilRadata[1B. Organisasjonsnummer:],$C158)</f>
        <v>0</v>
      </c>
      <c r="F158" s="23">
        <f>'4. Selvkost og satser'!$B$55</f>
        <v>316180.61632690748</v>
      </c>
      <c r="G158" s="102">
        <f>SUMIFS(BasilRadata[Heltidsplasser
3-6],BasilRadata[År],'0. Oppsett'!$C$7-1,BasilRadata[1B. Organisasjonsnummer:],$C158)</f>
        <v>0</v>
      </c>
      <c r="H158" s="23">
        <f>'4. Selvkost og satser'!$B$56</f>
        <v>170582.7774748485</v>
      </c>
      <c r="I158" s="111">
        <f t="shared" si="9"/>
        <v>0</v>
      </c>
      <c r="J158" s="115">
        <f>SUMIFS(BasilRadata[8E. Oppgi antall årsverk barnehagen har pensjonsforpliktelser for:],BasilRadata[År],'0. Oppsett'!$C$7-1,BasilRadata[1B. Organisasjonsnummer:],'X. Utbetalingsmodul'!$C158)</f>
        <v>0</v>
      </c>
      <c r="K158" s="111" t="str">
        <f>_xlfn.XLOOKUP(C158,'X. Satser pensjonstilskudd'!$C$5:$C$224,'X. Satser pensjonstilskudd'!$I$5:$I$224)</f>
        <v/>
      </c>
      <c r="L158" s="112" t="e">
        <f t="shared" si="10"/>
        <v>#VALUE!</v>
      </c>
      <c r="M158" s="192">
        <f t="shared" si="11"/>
        <v>0</v>
      </c>
      <c r="N158" s="192">
        <f>IFERROR(M158*'0. Oppsett'!$C$30,0)</f>
        <v>0</v>
      </c>
      <c r="O158" s="25">
        <v>0</v>
      </c>
      <c r="P158" s="25"/>
      <c r="Q158" s="25"/>
      <c r="R158" s="25"/>
      <c r="S158" s="25">
        <v>0</v>
      </c>
      <c r="T158" s="194">
        <v>0</v>
      </c>
      <c r="U158" s="194">
        <f t="shared" si="12"/>
        <v>0</v>
      </c>
    </row>
    <row r="159" spans="1:21" x14ac:dyDescent="0.25">
      <c r="A159" s="16">
        <v>155</v>
      </c>
      <c r="B159" s="103">
        <f>'X. Satser pensjonstilskudd'!B159</f>
        <v>0</v>
      </c>
      <c r="C159" s="17">
        <f>'X. Satser pensjonstilskudd'!C159</f>
        <v>0</v>
      </c>
      <c r="D159" s="17" t="str">
        <f>IFERROR(_xlfn.XLOOKUP($C159,factPensjon[Virksomhetsnr.],factPensjon[Forpliktelser]),"")</f>
        <v/>
      </c>
      <c r="E159" s="102">
        <f>SUMIFS(BasilRadata[Heltidsplasser
0-2],BasilRadata[År],'0. Oppsett'!$C$7-1,BasilRadata[1B. Organisasjonsnummer:],$C159)</f>
        <v>0</v>
      </c>
      <c r="F159" s="23">
        <f>'4. Selvkost og satser'!$B$55</f>
        <v>316180.61632690748</v>
      </c>
      <c r="G159" s="102">
        <f>SUMIFS(BasilRadata[Heltidsplasser
3-6],BasilRadata[År],'0. Oppsett'!$C$7-1,BasilRadata[1B. Organisasjonsnummer:],$C159)</f>
        <v>0</v>
      </c>
      <c r="H159" s="23">
        <f>'4. Selvkost og satser'!$B$56</f>
        <v>170582.7774748485</v>
      </c>
      <c r="I159" s="111">
        <f t="shared" si="9"/>
        <v>0</v>
      </c>
      <c r="J159" s="115">
        <f>SUMIFS(BasilRadata[8E. Oppgi antall årsverk barnehagen har pensjonsforpliktelser for:],BasilRadata[År],'0. Oppsett'!$C$7-1,BasilRadata[1B. Organisasjonsnummer:],'X. Utbetalingsmodul'!$C159)</f>
        <v>0</v>
      </c>
      <c r="K159" s="111" t="str">
        <f>_xlfn.XLOOKUP(C159,'X. Satser pensjonstilskudd'!$C$5:$C$224,'X. Satser pensjonstilskudd'!$I$5:$I$224)</f>
        <v/>
      </c>
      <c r="L159" s="112" t="e">
        <f t="shared" si="10"/>
        <v>#VALUE!</v>
      </c>
      <c r="M159" s="192">
        <f t="shared" si="11"/>
        <v>0</v>
      </c>
      <c r="N159" s="192">
        <f>IFERROR(M159*'0. Oppsett'!$C$30,0)</f>
        <v>0</v>
      </c>
      <c r="O159" s="25">
        <v>0</v>
      </c>
      <c r="P159" s="25"/>
      <c r="Q159" s="25"/>
      <c r="R159" s="25"/>
      <c r="S159" s="25">
        <v>0</v>
      </c>
      <c r="T159" s="194">
        <v>0</v>
      </c>
      <c r="U159" s="194">
        <f t="shared" si="12"/>
        <v>0</v>
      </c>
    </row>
    <row r="160" spans="1:21" x14ac:dyDescent="0.25">
      <c r="A160" s="19">
        <v>156</v>
      </c>
      <c r="B160" s="103">
        <f>'X. Satser pensjonstilskudd'!B160</f>
        <v>0</v>
      </c>
      <c r="C160" s="17">
        <f>'X. Satser pensjonstilskudd'!C160</f>
        <v>0</v>
      </c>
      <c r="D160" s="17" t="str">
        <f>IFERROR(_xlfn.XLOOKUP($C160,factPensjon[Virksomhetsnr.],factPensjon[Forpliktelser]),"")</f>
        <v/>
      </c>
      <c r="E160" s="102">
        <f>SUMIFS(BasilRadata[Heltidsplasser
0-2],BasilRadata[År],'0. Oppsett'!$C$7-1,BasilRadata[1B. Organisasjonsnummer:],$C160)</f>
        <v>0</v>
      </c>
      <c r="F160" s="23">
        <f>'4. Selvkost og satser'!$B$55</f>
        <v>316180.61632690748</v>
      </c>
      <c r="G160" s="102">
        <f>SUMIFS(BasilRadata[Heltidsplasser
3-6],BasilRadata[År],'0. Oppsett'!$C$7-1,BasilRadata[1B. Organisasjonsnummer:],$C160)</f>
        <v>0</v>
      </c>
      <c r="H160" s="23">
        <f>'4. Selvkost og satser'!$B$56</f>
        <v>170582.7774748485</v>
      </c>
      <c r="I160" s="111">
        <f t="shared" si="9"/>
        <v>0</v>
      </c>
      <c r="J160" s="115">
        <f>SUMIFS(BasilRadata[8E. Oppgi antall årsverk barnehagen har pensjonsforpliktelser for:],BasilRadata[År],'0. Oppsett'!$C$7-1,BasilRadata[1B. Organisasjonsnummer:],'X. Utbetalingsmodul'!$C160)</f>
        <v>0</v>
      </c>
      <c r="K160" s="111" t="str">
        <f>_xlfn.XLOOKUP(C160,'X. Satser pensjonstilskudd'!$C$5:$C$224,'X. Satser pensjonstilskudd'!$I$5:$I$224)</f>
        <v/>
      </c>
      <c r="L160" s="112" t="e">
        <f t="shared" si="10"/>
        <v>#VALUE!</v>
      </c>
      <c r="M160" s="192">
        <f t="shared" si="11"/>
        <v>0</v>
      </c>
      <c r="N160" s="192">
        <f>IFERROR(M160*'0. Oppsett'!$C$30,0)</f>
        <v>0</v>
      </c>
      <c r="O160" s="25">
        <v>0</v>
      </c>
      <c r="P160" s="25"/>
      <c r="Q160" s="25"/>
      <c r="R160" s="25"/>
      <c r="S160" s="25">
        <v>0</v>
      </c>
      <c r="T160" s="194">
        <v>0</v>
      </c>
      <c r="U160" s="194">
        <f t="shared" si="12"/>
        <v>0</v>
      </c>
    </row>
    <row r="161" spans="1:21" x14ac:dyDescent="0.25">
      <c r="A161" s="16">
        <v>157</v>
      </c>
      <c r="B161" s="103">
        <f>'X. Satser pensjonstilskudd'!B161</f>
        <v>0</v>
      </c>
      <c r="C161" s="17">
        <f>'X. Satser pensjonstilskudd'!C161</f>
        <v>0</v>
      </c>
      <c r="D161" s="17" t="str">
        <f>IFERROR(_xlfn.XLOOKUP($C161,factPensjon[Virksomhetsnr.],factPensjon[Forpliktelser]),"")</f>
        <v/>
      </c>
      <c r="E161" s="102">
        <f>SUMIFS(BasilRadata[Heltidsplasser
0-2],BasilRadata[År],'0. Oppsett'!$C$7-1,BasilRadata[1B. Organisasjonsnummer:],$C161)</f>
        <v>0</v>
      </c>
      <c r="F161" s="23">
        <f>'4. Selvkost og satser'!$B$55</f>
        <v>316180.61632690748</v>
      </c>
      <c r="G161" s="102">
        <f>SUMIFS(BasilRadata[Heltidsplasser
3-6],BasilRadata[År],'0. Oppsett'!$C$7-1,BasilRadata[1B. Organisasjonsnummer:],$C161)</f>
        <v>0</v>
      </c>
      <c r="H161" s="23">
        <f>'4. Selvkost og satser'!$B$56</f>
        <v>170582.7774748485</v>
      </c>
      <c r="I161" s="111">
        <f t="shared" si="9"/>
        <v>0</v>
      </c>
      <c r="J161" s="115">
        <f>SUMIFS(BasilRadata[8E. Oppgi antall årsverk barnehagen har pensjonsforpliktelser for:],BasilRadata[År],'0. Oppsett'!$C$7-1,BasilRadata[1B. Organisasjonsnummer:],'X. Utbetalingsmodul'!$C161)</f>
        <v>0</v>
      </c>
      <c r="K161" s="111" t="str">
        <f>_xlfn.XLOOKUP(C161,'X. Satser pensjonstilskudd'!$C$5:$C$224,'X. Satser pensjonstilskudd'!$I$5:$I$224)</f>
        <v/>
      </c>
      <c r="L161" s="112" t="e">
        <f t="shared" si="10"/>
        <v>#VALUE!</v>
      </c>
      <c r="M161" s="192">
        <f t="shared" si="11"/>
        <v>0</v>
      </c>
      <c r="N161" s="192">
        <f>IFERROR(M161*'0. Oppsett'!$C$30,0)</f>
        <v>0</v>
      </c>
      <c r="O161" s="25">
        <v>0</v>
      </c>
      <c r="P161" s="25"/>
      <c r="Q161" s="25"/>
      <c r="R161" s="25"/>
      <c r="S161" s="25">
        <v>0</v>
      </c>
      <c r="T161" s="194">
        <v>0</v>
      </c>
      <c r="U161" s="194">
        <f t="shared" si="12"/>
        <v>0</v>
      </c>
    </row>
    <row r="162" spans="1:21" x14ac:dyDescent="0.25">
      <c r="A162" s="19">
        <v>158</v>
      </c>
      <c r="B162" s="103">
        <f>'X. Satser pensjonstilskudd'!B162</f>
        <v>0</v>
      </c>
      <c r="C162" s="17">
        <f>'X. Satser pensjonstilskudd'!C162</f>
        <v>0</v>
      </c>
      <c r="D162" s="17" t="str">
        <f>IFERROR(_xlfn.XLOOKUP($C162,factPensjon[Virksomhetsnr.],factPensjon[Forpliktelser]),"")</f>
        <v/>
      </c>
      <c r="E162" s="102">
        <f>SUMIFS(BasilRadata[Heltidsplasser
0-2],BasilRadata[År],'0. Oppsett'!$C$7-1,BasilRadata[1B. Organisasjonsnummer:],$C162)</f>
        <v>0</v>
      </c>
      <c r="F162" s="23">
        <f>'4. Selvkost og satser'!$B$55</f>
        <v>316180.61632690748</v>
      </c>
      <c r="G162" s="102">
        <f>SUMIFS(BasilRadata[Heltidsplasser
3-6],BasilRadata[År],'0. Oppsett'!$C$7-1,BasilRadata[1B. Organisasjonsnummer:],$C162)</f>
        <v>0</v>
      </c>
      <c r="H162" s="23">
        <f>'4. Selvkost og satser'!$B$56</f>
        <v>170582.7774748485</v>
      </c>
      <c r="I162" s="111">
        <f t="shared" si="9"/>
        <v>0</v>
      </c>
      <c r="J162" s="115">
        <f>SUMIFS(BasilRadata[8E. Oppgi antall årsverk barnehagen har pensjonsforpliktelser for:],BasilRadata[År],'0. Oppsett'!$C$7-1,BasilRadata[1B. Organisasjonsnummer:],'X. Utbetalingsmodul'!$C162)</f>
        <v>0</v>
      </c>
      <c r="K162" s="111" t="str">
        <f>_xlfn.XLOOKUP(C162,'X. Satser pensjonstilskudd'!$C$5:$C$224,'X. Satser pensjonstilskudd'!$I$5:$I$224)</f>
        <v/>
      </c>
      <c r="L162" s="112" t="e">
        <f t="shared" si="10"/>
        <v>#VALUE!</v>
      </c>
      <c r="M162" s="192">
        <f t="shared" si="11"/>
        <v>0</v>
      </c>
      <c r="N162" s="192">
        <f>IFERROR(M162*'0. Oppsett'!$C$30,0)</f>
        <v>0</v>
      </c>
      <c r="O162" s="25">
        <v>0</v>
      </c>
      <c r="P162" s="25"/>
      <c r="Q162" s="25"/>
      <c r="R162" s="25"/>
      <c r="S162" s="25">
        <v>0</v>
      </c>
      <c r="T162" s="194">
        <v>0</v>
      </c>
      <c r="U162" s="194">
        <f t="shared" si="12"/>
        <v>0</v>
      </c>
    </row>
    <row r="163" spans="1:21" x14ac:dyDescent="0.25">
      <c r="A163" s="16">
        <v>159</v>
      </c>
      <c r="B163" s="103">
        <f>'X. Satser pensjonstilskudd'!B163</f>
        <v>0</v>
      </c>
      <c r="C163" s="17">
        <f>'X. Satser pensjonstilskudd'!C163</f>
        <v>0</v>
      </c>
      <c r="D163" s="17" t="str">
        <f>IFERROR(_xlfn.XLOOKUP($C163,factPensjon[Virksomhetsnr.],factPensjon[Forpliktelser]),"")</f>
        <v/>
      </c>
      <c r="E163" s="102">
        <f>SUMIFS(BasilRadata[Heltidsplasser
0-2],BasilRadata[År],'0. Oppsett'!$C$7-1,BasilRadata[1B. Organisasjonsnummer:],$C163)</f>
        <v>0</v>
      </c>
      <c r="F163" s="23">
        <f>'4. Selvkost og satser'!$B$55</f>
        <v>316180.61632690748</v>
      </c>
      <c r="G163" s="102">
        <f>SUMIFS(BasilRadata[Heltidsplasser
3-6],BasilRadata[År],'0. Oppsett'!$C$7-1,BasilRadata[1B. Organisasjonsnummer:],$C163)</f>
        <v>0</v>
      </c>
      <c r="H163" s="23">
        <f>'4. Selvkost og satser'!$B$56</f>
        <v>170582.7774748485</v>
      </c>
      <c r="I163" s="111">
        <f t="shared" si="9"/>
        <v>0</v>
      </c>
      <c r="J163" s="115">
        <f>SUMIFS(BasilRadata[8E. Oppgi antall årsverk barnehagen har pensjonsforpliktelser for:],BasilRadata[År],'0. Oppsett'!$C$7-1,BasilRadata[1B. Organisasjonsnummer:],'X. Utbetalingsmodul'!$C163)</f>
        <v>0</v>
      </c>
      <c r="K163" s="111" t="str">
        <f>_xlfn.XLOOKUP(C163,'X. Satser pensjonstilskudd'!$C$5:$C$224,'X. Satser pensjonstilskudd'!$I$5:$I$224)</f>
        <v/>
      </c>
      <c r="L163" s="112" t="e">
        <f t="shared" si="10"/>
        <v>#VALUE!</v>
      </c>
      <c r="M163" s="192">
        <f t="shared" si="11"/>
        <v>0</v>
      </c>
      <c r="N163" s="192">
        <f>IFERROR(M163*'0. Oppsett'!$C$30,0)</f>
        <v>0</v>
      </c>
      <c r="O163" s="25">
        <v>0</v>
      </c>
      <c r="P163" s="25"/>
      <c r="Q163" s="25"/>
      <c r="R163" s="25"/>
      <c r="S163" s="25">
        <v>0</v>
      </c>
      <c r="T163" s="194">
        <v>0</v>
      </c>
      <c r="U163" s="194">
        <f t="shared" si="12"/>
        <v>0</v>
      </c>
    </row>
    <row r="164" spans="1:21" x14ac:dyDescent="0.25">
      <c r="A164" s="19">
        <v>160</v>
      </c>
      <c r="B164" s="103">
        <f>'X. Satser pensjonstilskudd'!B164</f>
        <v>0</v>
      </c>
      <c r="C164" s="17">
        <f>'X. Satser pensjonstilskudd'!C164</f>
        <v>0</v>
      </c>
      <c r="D164" s="17" t="str">
        <f>IFERROR(_xlfn.XLOOKUP($C164,factPensjon[Virksomhetsnr.],factPensjon[Forpliktelser]),"")</f>
        <v/>
      </c>
      <c r="E164" s="102">
        <f>SUMIFS(BasilRadata[Heltidsplasser
0-2],BasilRadata[År],'0. Oppsett'!$C$7-1,BasilRadata[1B. Organisasjonsnummer:],$C164)</f>
        <v>0</v>
      </c>
      <c r="F164" s="23">
        <f>'4. Selvkost og satser'!$B$55</f>
        <v>316180.61632690748</v>
      </c>
      <c r="G164" s="102">
        <f>SUMIFS(BasilRadata[Heltidsplasser
3-6],BasilRadata[År],'0. Oppsett'!$C$7-1,BasilRadata[1B. Organisasjonsnummer:],$C164)</f>
        <v>0</v>
      </c>
      <c r="H164" s="23">
        <f>'4. Selvkost og satser'!$B$56</f>
        <v>170582.7774748485</v>
      </c>
      <c r="I164" s="111">
        <f t="shared" si="9"/>
        <v>0</v>
      </c>
      <c r="J164" s="115">
        <f>SUMIFS(BasilRadata[8E. Oppgi antall årsverk barnehagen har pensjonsforpliktelser for:],BasilRadata[År],'0. Oppsett'!$C$7-1,BasilRadata[1B. Organisasjonsnummer:],'X. Utbetalingsmodul'!$C164)</f>
        <v>0</v>
      </c>
      <c r="K164" s="111" t="str">
        <f>_xlfn.XLOOKUP(C164,'X. Satser pensjonstilskudd'!$C$5:$C$224,'X. Satser pensjonstilskudd'!$I$5:$I$224)</f>
        <v/>
      </c>
      <c r="L164" s="112" t="e">
        <f t="shared" si="10"/>
        <v>#VALUE!</v>
      </c>
      <c r="M164" s="192">
        <f t="shared" si="11"/>
        <v>0</v>
      </c>
      <c r="N164" s="192">
        <f>IFERROR(M164*'0. Oppsett'!$C$30,0)</f>
        <v>0</v>
      </c>
      <c r="O164" s="25">
        <v>0</v>
      </c>
      <c r="P164" s="25"/>
      <c r="Q164" s="25"/>
      <c r="R164" s="25"/>
      <c r="S164" s="25">
        <v>0</v>
      </c>
      <c r="T164" s="194">
        <v>0</v>
      </c>
      <c r="U164" s="194">
        <f t="shared" si="12"/>
        <v>0</v>
      </c>
    </row>
    <row r="165" spans="1:21" x14ac:dyDescent="0.25">
      <c r="A165" s="16">
        <v>161</v>
      </c>
      <c r="B165" s="103">
        <f>'X. Satser pensjonstilskudd'!B165</f>
        <v>0</v>
      </c>
      <c r="C165" s="17">
        <f>'X. Satser pensjonstilskudd'!C165</f>
        <v>0</v>
      </c>
      <c r="D165" s="17" t="str">
        <f>IFERROR(_xlfn.XLOOKUP($C165,factPensjon[Virksomhetsnr.],factPensjon[Forpliktelser]),"")</f>
        <v/>
      </c>
      <c r="E165" s="102">
        <f>SUMIFS(BasilRadata[Heltidsplasser
0-2],BasilRadata[År],'0. Oppsett'!$C$7-1,BasilRadata[1B. Organisasjonsnummer:],$C165)</f>
        <v>0</v>
      </c>
      <c r="F165" s="23">
        <f>'4. Selvkost og satser'!$B$55</f>
        <v>316180.61632690748</v>
      </c>
      <c r="G165" s="102">
        <f>SUMIFS(BasilRadata[Heltidsplasser
3-6],BasilRadata[År],'0. Oppsett'!$C$7-1,BasilRadata[1B. Organisasjonsnummer:],$C165)</f>
        <v>0</v>
      </c>
      <c r="H165" s="23">
        <f>'4. Selvkost og satser'!$B$56</f>
        <v>170582.7774748485</v>
      </c>
      <c r="I165" s="111">
        <f t="shared" si="9"/>
        <v>0</v>
      </c>
      <c r="J165" s="115">
        <f>SUMIFS(BasilRadata[8E. Oppgi antall årsverk barnehagen har pensjonsforpliktelser for:],BasilRadata[År],'0. Oppsett'!$C$7-1,BasilRadata[1B. Organisasjonsnummer:],'X. Utbetalingsmodul'!$C165)</f>
        <v>0</v>
      </c>
      <c r="K165" s="111" t="str">
        <f>_xlfn.XLOOKUP(C165,'X. Satser pensjonstilskudd'!$C$5:$C$224,'X. Satser pensjonstilskudd'!$I$5:$I$224)</f>
        <v/>
      </c>
      <c r="L165" s="112" t="e">
        <f t="shared" si="10"/>
        <v>#VALUE!</v>
      </c>
      <c r="M165" s="192">
        <f t="shared" si="11"/>
        <v>0</v>
      </c>
      <c r="N165" s="192">
        <f>IFERROR(M165*'0. Oppsett'!$C$30,0)</f>
        <v>0</v>
      </c>
      <c r="O165" s="25">
        <v>0</v>
      </c>
      <c r="P165" s="25"/>
      <c r="Q165" s="25"/>
      <c r="R165" s="25"/>
      <c r="S165" s="25">
        <v>0</v>
      </c>
      <c r="T165" s="194">
        <v>0</v>
      </c>
      <c r="U165" s="194">
        <f t="shared" si="12"/>
        <v>0</v>
      </c>
    </row>
    <row r="166" spans="1:21" x14ac:dyDescent="0.25">
      <c r="A166" s="19">
        <v>162</v>
      </c>
      <c r="B166" s="103">
        <f>'X. Satser pensjonstilskudd'!B166</f>
        <v>0</v>
      </c>
      <c r="C166" s="17">
        <f>'X. Satser pensjonstilskudd'!C166</f>
        <v>0</v>
      </c>
      <c r="D166" s="17" t="str">
        <f>IFERROR(_xlfn.XLOOKUP($C166,factPensjon[Virksomhetsnr.],factPensjon[Forpliktelser]),"")</f>
        <v/>
      </c>
      <c r="E166" s="102">
        <f>SUMIFS(BasilRadata[Heltidsplasser
0-2],BasilRadata[År],'0. Oppsett'!$C$7-1,BasilRadata[1B. Organisasjonsnummer:],$C166)</f>
        <v>0</v>
      </c>
      <c r="F166" s="23">
        <f>'4. Selvkost og satser'!$B$55</f>
        <v>316180.61632690748</v>
      </c>
      <c r="G166" s="102">
        <f>SUMIFS(BasilRadata[Heltidsplasser
3-6],BasilRadata[År],'0. Oppsett'!$C$7-1,BasilRadata[1B. Organisasjonsnummer:],$C166)</f>
        <v>0</v>
      </c>
      <c r="H166" s="23">
        <f>'4. Selvkost og satser'!$B$56</f>
        <v>170582.7774748485</v>
      </c>
      <c r="I166" s="111">
        <f t="shared" si="9"/>
        <v>0</v>
      </c>
      <c r="J166" s="115">
        <f>SUMIFS(BasilRadata[8E. Oppgi antall årsverk barnehagen har pensjonsforpliktelser for:],BasilRadata[År],'0. Oppsett'!$C$7-1,BasilRadata[1B. Organisasjonsnummer:],'X. Utbetalingsmodul'!$C166)</f>
        <v>0</v>
      </c>
      <c r="K166" s="111" t="str">
        <f>_xlfn.XLOOKUP(C166,'X. Satser pensjonstilskudd'!$C$5:$C$224,'X. Satser pensjonstilskudd'!$I$5:$I$224)</f>
        <v/>
      </c>
      <c r="L166" s="112" t="e">
        <f t="shared" si="10"/>
        <v>#VALUE!</v>
      </c>
      <c r="M166" s="192">
        <f t="shared" si="11"/>
        <v>0</v>
      </c>
      <c r="N166" s="192">
        <f>IFERROR(M166*'0. Oppsett'!$C$30,0)</f>
        <v>0</v>
      </c>
      <c r="O166" s="25">
        <v>0</v>
      </c>
      <c r="P166" s="25"/>
      <c r="Q166" s="25"/>
      <c r="R166" s="25"/>
      <c r="S166" s="25">
        <v>0</v>
      </c>
      <c r="T166" s="194">
        <v>0</v>
      </c>
      <c r="U166" s="194">
        <f t="shared" si="12"/>
        <v>0</v>
      </c>
    </row>
    <row r="167" spans="1:21" x14ac:dyDescent="0.25">
      <c r="A167" s="16">
        <v>163</v>
      </c>
      <c r="B167" s="103">
        <f>'X. Satser pensjonstilskudd'!B167</f>
        <v>0</v>
      </c>
      <c r="C167" s="17">
        <f>'X. Satser pensjonstilskudd'!C167</f>
        <v>0</v>
      </c>
      <c r="D167" s="17" t="str">
        <f>IFERROR(_xlfn.XLOOKUP($C167,factPensjon[Virksomhetsnr.],factPensjon[Forpliktelser]),"")</f>
        <v/>
      </c>
      <c r="E167" s="102">
        <f>SUMIFS(BasilRadata[Heltidsplasser
0-2],BasilRadata[År],'0. Oppsett'!$C$7-1,BasilRadata[1B. Organisasjonsnummer:],$C167)</f>
        <v>0</v>
      </c>
      <c r="F167" s="23">
        <f>'4. Selvkost og satser'!$B$55</f>
        <v>316180.61632690748</v>
      </c>
      <c r="G167" s="102">
        <f>SUMIFS(BasilRadata[Heltidsplasser
3-6],BasilRadata[År],'0. Oppsett'!$C$7-1,BasilRadata[1B. Organisasjonsnummer:],$C167)</f>
        <v>0</v>
      </c>
      <c r="H167" s="23">
        <f>'4. Selvkost og satser'!$B$56</f>
        <v>170582.7774748485</v>
      </c>
      <c r="I167" s="111">
        <f t="shared" si="9"/>
        <v>0</v>
      </c>
      <c r="J167" s="115">
        <f>SUMIFS(BasilRadata[8E. Oppgi antall årsverk barnehagen har pensjonsforpliktelser for:],BasilRadata[År],'0. Oppsett'!$C$7-1,BasilRadata[1B. Organisasjonsnummer:],'X. Utbetalingsmodul'!$C167)</f>
        <v>0</v>
      </c>
      <c r="K167" s="111" t="str">
        <f>_xlfn.XLOOKUP(C167,'X. Satser pensjonstilskudd'!$C$5:$C$224,'X. Satser pensjonstilskudd'!$I$5:$I$224)</f>
        <v/>
      </c>
      <c r="L167" s="112" t="e">
        <f t="shared" si="10"/>
        <v>#VALUE!</v>
      </c>
      <c r="M167" s="192">
        <f t="shared" si="11"/>
        <v>0</v>
      </c>
      <c r="N167" s="192">
        <f>IFERROR(M167*'0. Oppsett'!$C$30,0)</f>
        <v>0</v>
      </c>
      <c r="O167" s="25">
        <v>0</v>
      </c>
      <c r="P167" s="25"/>
      <c r="Q167" s="25"/>
      <c r="R167" s="25"/>
      <c r="S167" s="25">
        <v>0</v>
      </c>
      <c r="T167" s="194">
        <v>0</v>
      </c>
      <c r="U167" s="194">
        <f t="shared" si="12"/>
        <v>0</v>
      </c>
    </row>
    <row r="168" spans="1:21" x14ac:dyDescent="0.25">
      <c r="A168" s="19">
        <v>164</v>
      </c>
      <c r="B168" s="103">
        <f>'X. Satser pensjonstilskudd'!B168</f>
        <v>0</v>
      </c>
      <c r="C168" s="17">
        <f>'X. Satser pensjonstilskudd'!C168</f>
        <v>0</v>
      </c>
      <c r="D168" s="17" t="str">
        <f>IFERROR(_xlfn.XLOOKUP($C168,factPensjon[Virksomhetsnr.],factPensjon[Forpliktelser]),"")</f>
        <v/>
      </c>
      <c r="E168" s="102">
        <f>SUMIFS(BasilRadata[Heltidsplasser
0-2],BasilRadata[År],'0. Oppsett'!$C$7-1,BasilRadata[1B. Organisasjonsnummer:],$C168)</f>
        <v>0</v>
      </c>
      <c r="F168" s="23">
        <f>'4. Selvkost og satser'!$B$55</f>
        <v>316180.61632690748</v>
      </c>
      <c r="G168" s="102">
        <f>SUMIFS(BasilRadata[Heltidsplasser
3-6],BasilRadata[År],'0. Oppsett'!$C$7-1,BasilRadata[1B. Organisasjonsnummer:],$C168)</f>
        <v>0</v>
      </c>
      <c r="H168" s="23">
        <f>'4. Selvkost og satser'!$B$56</f>
        <v>170582.7774748485</v>
      </c>
      <c r="I168" s="111">
        <f t="shared" si="9"/>
        <v>0</v>
      </c>
      <c r="J168" s="115">
        <f>SUMIFS(BasilRadata[8E. Oppgi antall årsverk barnehagen har pensjonsforpliktelser for:],BasilRadata[År],'0. Oppsett'!$C$7-1,BasilRadata[1B. Organisasjonsnummer:],'X. Utbetalingsmodul'!$C168)</f>
        <v>0</v>
      </c>
      <c r="K168" s="111" t="str">
        <f>_xlfn.XLOOKUP(C168,'X. Satser pensjonstilskudd'!$C$5:$C$224,'X. Satser pensjonstilskudd'!$I$5:$I$224)</f>
        <v/>
      </c>
      <c r="L168" s="112" t="e">
        <f t="shared" si="10"/>
        <v>#VALUE!</v>
      </c>
      <c r="M168" s="192">
        <f t="shared" si="11"/>
        <v>0</v>
      </c>
      <c r="N168" s="192">
        <f>IFERROR(M168*'0. Oppsett'!$C$30,0)</f>
        <v>0</v>
      </c>
      <c r="O168" s="25">
        <v>0</v>
      </c>
      <c r="P168" s="25"/>
      <c r="Q168" s="25"/>
      <c r="R168" s="25"/>
      <c r="S168" s="25">
        <v>0</v>
      </c>
      <c r="T168" s="194">
        <v>0</v>
      </c>
      <c r="U168" s="194">
        <f t="shared" si="12"/>
        <v>0</v>
      </c>
    </row>
    <row r="169" spans="1:21" x14ac:dyDescent="0.25">
      <c r="A169" s="16">
        <v>165</v>
      </c>
      <c r="B169" s="103">
        <f>'X. Satser pensjonstilskudd'!B169</f>
        <v>0</v>
      </c>
      <c r="C169" s="17">
        <f>'X. Satser pensjonstilskudd'!C169</f>
        <v>0</v>
      </c>
      <c r="D169" s="17" t="str">
        <f>IFERROR(_xlfn.XLOOKUP($C169,factPensjon[Virksomhetsnr.],factPensjon[Forpliktelser]),"")</f>
        <v/>
      </c>
      <c r="E169" s="102">
        <f>SUMIFS(BasilRadata[Heltidsplasser
0-2],BasilRadata[År],'0. Oppsett'!$C$7-1,BasilRadata[1B. Organisasjonsnummer:],$C169)</f>
        <v>0</v>
      </c>
      <c r="F169" s="23">
        <f>'4. Selvkost og satser'!$B$55</f>
        <v>316180.61632690748</v>
      </c>
      <c r="G169" s="102">
        <f>SUMIFS(BasilRadata[Heltidsplasser
3-6],BasilRadata[År],'0. Oppsett'!$C$7-1,BasilRadata[1B. Organisasjonsnummer:],$C169)</f>
        <v>0</v>
      </c>
      <c r="H169" s="23">
        <f>'4. Selvkost og satser'!$B$56</f>
        <v>170582.7774748485</v>
      </c>
      <c r="I169" s="111">
        <f t="shared" si="9"/>
        <v>0</v>
      </c>
      <c r="J169" s="115">
        <f>SUMIFS(BasilRadata[8E. Oppgi antall årsverk barnehagen har pensjonsforpliktelser for:],BasilRadata[År],'0. Oppsett'!$C$7-1,BasilRadata[1B. Organisasjonsnummer:],'X. Utbetalingsmodul'!$C169)</f>
        <v>0</v>
      </c>
      <c r="K169" s="111" t="str">
        <f>_xlfn.XLOOKUP(C169,'X. Satser pensjonstilskudd'!$C$5:$C$224,'X. Satser pensjonstilskudd'!$I$5:$I$224)</f>
        <v/>
      </c>
      <c r="L169" s="112" t="e">
        <f t="shared" si="10"/>
        <v>#VALUE!</v>
      </c>
      <c r="M169" s="192">
        <f t="shared" si="11"/>
        <v>0</v>
      </c>
      <c r="N169" s="192">
        <f>IFERROR(M169*'0. Oppsett'!$C$30,0)</f>
        <v>0</v>
      </c>
      <c r="O169" s="25">
        <v>0</v>
      </c>
      <c r="P169" s="25"/>
      <c r="Q169" s="25"/>
      <c r="R169" s="25"/>
      <c r="S169" s="25">
        <v>0</v>
      </c>
      <c r="T169" s="194">
        <v>0</v>
      </c>
      <c r="U169" s="194">
        <f t="shared" si="12"/>
        <v>0</v>
      </c>
    </row>
    <row r="170" spans="1:21" x14ac:dyDescent="0.25">
      <c r="A170" s="19">
        <v>166</v>
      </c>
      <c r="B170" s="103">
        <f>'X. Satser pensjonstilskudd'!B170</f>
        <v>0</v>
      </c>
      <c r="C170" s="17">
        <f>'X. Satser pensjonstilskudd'!C170</f>
        <v>0</v>
      </c>
      <c r="D170" s="17" t="str">
        <f>IFERROR(_xlfn.XLOOKUP($C170,factPensjon[Virksomhetsnr.],factPensjon[Forpliktelser]),"")</f>
        <v/>
      </c>
      <c r="E170" s="102">
        <f>SUMIFS(BasilRadata[Heltidsplasser
0-2],BasilRadata[År],'0. Oppsett'!$C$7-1,BasilRadata[1B. Organisasjonsnummer:],$C170)</f>
        <v>0</v>
      </c>
      <c r="F170" s="23">
        <f>'4. Selvkost og satser'!$B$55</f>
        <v>316180.61632690748</v>
      </c>
      <c r="G170" s="102">
        <f>SUMIFS(BasilRadata[Heltidsplasser
3-6],BasilRadata[År],'0. Oppsett'!$C$7-1,BasilRadata[1B. Organisasjonsnummer:],$C170)</f>
        <v>0</v>
      </c>
      <c r="H170" s="23">
        <f>'4. Selvkost og satser'!$B$56</f>
        <v>170582.7774748485</v>
      </c>
      <c r="I170" s="111">
        <f t="shared" si="9"/>
        <v>0</v>
      </c>
      <c r="J170" s="115">
        <f>SUMIFS(BasilRadata[8E. Oppgi antall årsverk barnehagen har pensjonsforpliktelser for:],BasilRadata[År],'0. Oppsett'!$C$7-1,BasilRadata[1B. Organisasjonsnummer:],'X. Utbetalingsmodul'!$C170)</f>
        <v>0</v>
      </c>
      <c r="K170" s="111" t="str">
        <f>_xlfn.XLOOKUP(C170,'X. Satser pensjonstilskudd'!$C$5:$C$224,'X. Satser pensjonstilskudd'!$I$5:$I$224)</f>
        <v/>
      </c>
      <c r="L170" s="112" t="e">
        <f t="shared" si="10"/>
        <v>#VALUE!</v>
      </c>
      <c r="M170" s="192">
        <f t="shared" si="11"/>
        <v>0</v>
      </c>
      <c r="N170" s="192">
        <f>IFERROR(M170*'0. Oppsett'!$C$30,0)</f>
        <v>0</v>
      </c>
      <c r="O170" s="25">
        <v>0</v>
      </c>
      <c r="P170" s="25"/>
      <c r="Q170" s="25"/>
      <c r="R170" s="25"/>
      <c r="S170" s="25">
        <v>0</v>
      </c>
      <c r="T170" s="194">
        <v>0</v>
      </c>
      <c r="U170" s="194">
        <f t="shared" si="12"/>
        <v>0</v>
      </c>
    </row>
    <row r="171" spans="1:21" x14ac:dyDescent="0.25">
      <c r="A171" s="16">
        <v>167</v>
      </c>
      <c r="B171" s="103">
        <f>'X. Satser pensjonstilskudd'!B171</f>
        <v>0</v>
      </c>
      <c r="C171" s="17">
        <f>'X. Satser pensjonstilskudd'!C171</f>
        <v>0</v>
      </c>
      <c r="D171" s="17" t="str">
        <f>IFERROR(_xlfn.XLOOKUP($C171,factPensjon[Virksomhetsnr.],factPensjon[Forpliktelser]),"")</f>
        <v/>
      </c>
      <c r="E171" s="102">
        <f>SUMIFS(BasilRadata[Heltidsplasser
0-2],BasilRadata[År],'0. Oppsett'!$C$7-1,BasilRadata[1B. Organisasjonsnummer:],$C171)</f>
        <v>0</v>
      </c>
      <c r="F171" s="23">
        <f>'4. Selvkost og satser'!$B$55</f>
        <v>316180.61632690748</v>
      </c>
      <c r="G171" s="102">
        <f>SUMIFS(BasilRadata[Heltidsplasser
3-6],BasilRadata[År],'0. Oppsett'!$C$7-1,BasilRadata[1B. Organisasjonsnummer:],$C171)</f>
        <v>0</v>
      </c>
      <c r="H171" s="23">
        <f>'4. Selvkost og satser'!$B$56</f>
        <v>170582.7774748485</v>
      </c>
      <c r="I171" s="111">
        <f t="shared" si="9"/>
        <v>0</v>
      </c>
      <c r="J171" s="115">
        <f>SUMIFS(BasilRadata[8E. Oppgi antall årsverk barnehagen har pensjonsforpliktelser for:],BasilRadata[År],'0. Oppsett'!$C$7-1,BasilRadata[1B. Organisasjonsnummer:],'X. Utbetalingsmodul'!$C171)</f>
        <v>0</v>
      </c>
      <c r="K171" s="111" t="str">
        <f>_xlfn.XLOOKUP(C171,'X. Satser pensjonstilskudd'!$C$5:$C$224,'X. Satser pensjonstilskudd'!$I$5:$I$224)</f>
        <v/>
      </c>
      <c r="L171" s="112" t="e">
        <f t="shared" si="10"/>
        <v>#VALUE!</v>
      </c>
      <c r="M171" s="192">
        <f t="shared" si="11"/>
        <v>0</v>
      </c>
      <c r="N171" s="192">
        <f>IFERROR(M171*'0. Oppsett'!$C$30,0)</f>
        <v>0</v>
      </c>
      <c r="O171" s="25">
        <v>0</v>
      </c>
      <c r="P171" s="25"/>
      <c r="Q171" s="25"/>
      <c r="R171" s="25"/>
      <c r="S171" s="25">
        <v>0</v>
      </c>
      <c r="T171" s="194">
        <v>0</v>
      </c>
      <c r="U171" s="194">
        <f t="shared" si="12"/>
        <v>0</v>
      </c>
    </row>
    <row r="172" spans="1:21" x14ac:dyDescent="0.25">
      <c r="A172" s="19">
        <v>168</v>
      </c>
      <c r="B172" s="103">
        <f>'X. Satser pensjonstilskudd'!B172</f>
        <v>0</v>
      </c>
      <c r="C172" s="17">
        <f>'X. Satser pensjonstilskudd'!C172</f>
        <v>0</v>
      </c>
      <c r="D172" s="17" t="str">
        <f>IFERROR(_xlfn.XLOOKUP($C172,factPensjon[Virksomhetsnr.],factPensjon[Forpliktelser]),"")</f>
        <v/>
      </c>
      <c r="E172" s="102">
        <f>SUMIFS(BasilRadata[Heltidsplasser
0-2],BasilRadata[År],'0. Oppsett'!$C$7-1,BasilRadata[1B. Organisasjonsnummer:],$C172)</f>
        <v>0</v>
      </c>
      <c r="F172" s="23">
        <f>'4. Selvkost og satser'!$B$55</f>
        <v>316180.61632690748</v>
      </c>
      <c r="G172" s="102">
        <f>SUMIFS(BasilRadata[Heltidsplasser
3-6],BasilRadata[År],'0. Oppsett'!$C$7-1,BasilRadata[1B. Organisasjonsnummer:],$C172)</f>
        <v>0</v>
      </c>
      <c r="H172" s="23">
        <f>'4. Selvkost og satser'!$B$56</f>
        <v>170582.7774748485</v>
      </c>
      <c r="I172" s="111">
        <f t="shared" si="9"/>
        <v>0</v>
      </c>
      <c r="J172" s="115">
        <f>SUMIFS(BasilRadata[8E. Oppgi antall årsverk barnehagen har pensjonsforpliktelser for:],BasilRadata[År],'0. Oppsett'!$C$7-1,BasilRadata[1B. Organisasjonsnummer:],'X. Utbetalingsmodul'!$C172)</f>
        <v>0</v>
      </c>
      <c r="K172" s="111" t="str">
        <f>_xlfn.XLOOKUP(C172,'X. Satser pensjonstilskudd'!$C$5:$C$224,'X. Satser pensjonstilskudd'!$I$5:$I$224)</f>
        <v/>
      </c>
      <c r="L172" s="112" t="e">
        <f t="shared" si="10"/>
        <v>#VALUE!</v>
      </c>
      <c r="M172" s="192">
        <f t="shared" si="11"/>
        <v>0</v>
      </c>
      <c r="N172" s="192">
        <f>IFERROR(M172*'0. Oppsett'!$C$30,0)</f>
        <v>0</v>
      </c>
      <c r="O172" s="25">
        <v>0</v>
      </c>
      <c r="P172" s="25"/>
      <c r="Q172" s="25"/>
      <c r="R172" s="25"/>
      <c r="S172" s="25">
        <v>0</v>
      </c>
      <c r="T172" s="194">
        <v>0</v>
      </c>
      <c r="U172" s="194">
        <f t="shared" si="12"/>
        <v>0</v>
      </c>
    </row>
    <row r="173" spans="1:21" x14ac:dyDescent="0.25">
      <c r="A173" s="16">
        <v>169</v>
      </c>
      <c r="B173" s="103">
        <f>'X. Satser pensjonstilskudd'!B173</f>
        <v>0</v>
      </c>
      <c r="C173" s="17">
        <f>'X. Satser pensjonstilskudd'!C173</f>
        <v>0</v>
      </c>
      <c r="D173" s="17" t="str">
        <f>IFERROR(_xlfn.XLOOKUP($C173,factPensjon[Virksomhetsnr.],factPensjon[Forpliktelser]),"")</f>
        <v/>
      </c>
      <c r="E173" s="102">
        <f>SUMIFS(BasilRadata[Heltidsplasser
0-2],BasilRadata[År],'0. Oppsett'!$C$7-1,BasilRadata[1B. Organisasjonsnummer:],$C173)</f>
        <v>0</v>
      </c>
      <c r="F173" s="23">
        <f>'4. Selvkost og satser'!$B$55</f>
        <v>316180.61632690748</v>
      </c>
      <c r="G173" s="102">
        <f>SUMIFS(BasilRadata[Heltidsplasser
3-6],BasilRadata[År],'0. Oppsett'!$C$7-1,BasilRadata[1B. Organisasjonsnummer:],$C173)</f>
        <v>0</v>
      </c>
      <c r="H173" s="23">
        <f>'4. Selvkost og satser'!$B$56</f>
        <v>170582.7774748485</v>
      </c>
      <c r="I173" s="111">
        <f t="shared" si="9"/>
        <v>0</v>
      </c>
      <c r="J173" s="115">
        <f>SUMIFS(BasilRadata[8E. Oppgi antall årsverk barnehagen har pensjonsforpliktelser for:],BasilRadata[År],'0. Oppsett'!$C$7-1,BasilRadata[1B. Organisasjonsnummer:],'X. Utbetalingsmodul'!$C173)</f>
        <v>0</v>
      </c>
      <c r="K173" s="111" t="str">
        <f>_xlfn.XLOOKUP(C173,'X. Satser pensjonstilskudd'!$C$5:$C$224,'X. Satser pensjonstilskudd'!$I$5:$I$224)</f>
        <v/>
      </c>
      <c r="L173" s="112" t="e">
        <f t="shared" si="10"/>
        <v>#VALUE!</v>
      </c>
      <c r="M173" s="192">
        <f t="shared" si="11"/>
        <v>0</v>
      </c>
      <c r="N173" s="192">
        <f>IFERROR(M173*'0. Oppsett'!$C$30,0)</f>
        <v>0</v>
      </c>
      <c r="O173" s="25">
        <v>0</v>
      </c>
      <c r="P173" s="25"/>
      <c r="Q173" s="25"/>
      <c r="R173" s="25"/>
      <c r="S173" s="25">
        <v>0</v>
      </c>
      <c r="T173" s="194">
        <v>0</v>
      </c>
      <c r="U173" s="194">
        <f t="shared" si="12"/>
        <v>0</v>
      </c>
    </row>
    <row r="174" spans="1:21" x14ac:dyDescent="0.25">
      <c r="A174" s="19">
        <v>170</v>
      </c>
      <c r="B174" s="103">
        <f>'X. Satser pensjonstilskudd'!B174</f>
        <v>0</v>
      </c>
      <c r="C174" s="17">
        <f>'X. Satser pensjonstilskudd'!C174</f>
        <v>0</v>
      </c>
      <c r="D174" s="17" t="str">
        <f>IFERROR(_xlfn.XLOOKUP($C174,factPensjon[Virksomhetsnr.],factPensjon[Forpliktelser]),"")</f>
        <v/>
      </c>
      <c r="E174" s="102">
        <f>SUMIFS(BasilRadata[Heltidsplasser
0-2],BasilRadata[År],'0. Oppsett'!$C$7-1,BasilRadata[1B. Organisasjonsnummer:],$C174)</f>
        <v>0</v>
      </c>
      <c r="F174" s="23">
        <f>'4. Selvkost og satser'!$B$55</f>
        <v>316180.61632690748</v>
      </c>
      <c r="G174" s="102">
        <f>SUMIFS(BasilRadata[Heltidsplasser
3-6],BasilRadata[År],'0. Oppsett'!$C$7-1,BasilRadata[1B. Organisasjonsnummer:],$C174)</f>
        <v>0</v>
      </c>
      <c r="H174" s="23">
        <f>'4. Selvkost og satser'!$B$56</f>
        <v>170582.7774748485</v>
      </c>
      <c r="I174" s="111">
        <f t="shared" si="9"/>
        <v>0</v>
      </c>
      <c r="J174" s="115">
        <f>SUMIFS(BasilRadata[8E. Oppgi antall årsverk barnehagen har pensjonsforpliktelser for:],BasilRadata[År],'0. Oppsett'!$C$7-1,BasilRadata[1B. Organisasjonsnummer:],'X. Utbetalingsmodul'!$C174)</f>
        <v>0</v>
      </c>
      <c r="K174" s="111" t="str">
        <f>_xlfn.XLOOKUP(C174,'X. Satser pensjonstilskudd'!$C$5:$C$224,'X. Satser pensjonstilskudd'!$I$5:$I$224)</f>
        <v/>
      </c>
      <c r="L174" s="112" t="e">
        <f t="shared" si="10"/>
        <v>#VALUE!</v>
      </c>
      <c r="M174" s="192">
        <f t="shared" si="11"/>
        <v>0</v>
      </c>
      <c r="N174" s="192">
        <f>IFERROR(M174*'0. Oppsett'!$C$30,0)</f>
        <v>0</v>
      </c>
      <c r="O174" s="25">
        <v>0</v>
      </c>
      <c r="P174" s="25"/>
      <c r="Q174" s="25"/>
      <c r="R174" s="25"/>
      <c r="S174" s="25">
        <v>0</v>
      </c>
      <c r="T174" s="194">
        <v>0</v>
      </c>
      <c r="U174" s="194">
        <f t="shared" si="12"/>
        <v>0</v>
      </c>
    </row>
    <row r="175" spans="1:21" x14ac:dyDescent="0.25">
      <c r="A175" s="16">
        <v>171</v>
      </c>
      <c r="B175" s="103">
        <f>'X. Satser pensjonstilskudd'!B175</f>
        <v>0</v>
      </c>
      <c r="C175" s="17">
        <f>'X. Satser pensjonstilskudd'!C175</f>
        <v>0</v>
      </c>
      <c r="D175" s="17" t="str">
        <f>IFERROR(_xlfn.XLOOKUP($C175,factPensjon[Virksomhetsnr.],factPensjon[Forpliktelser]),"")</f>
        <v/>
      </c>
      <c r="E175" s="102">
        <f>SUMIFS(BasilRadata[Heltidsplasser
0-2],BasilRadata[År],'0. Oppsett'!$C$7-1,BasilRadata[1B. Organisasjonsnummer:],$C175)</f>
        <v>0</v>
      </c>
      <c r="F175" s="23">
        <f>'4. Selvkost og satser'!$B$55</f>
        <v>316180.61632690748</v>
      </c>
      <c r="G175" s="102">
        <f>SUMIFS(BasilRadata[Heltidsplasser
3-6],BasilRadata[År],'0. Oppsett'!$C$7-1,BasilRadata[1B. Organisasjonsnummer:],$C175)</f>
        <v>0</v>
      </c>
      <c r="H175" s="23">
        <f>'4. Selvkost og satser'!$B$56</f>
        <v>170582.7774748485</v>
      </c>
      <c r="I175" s="111">
        <f t="shared" si="9"/>
        <v>0</v>
      </c>
      <c r="J175" s="115">
        <f>SUMIFS(BasilRadata[8E. Oppgi antall årsverk barnehagen har pensjonsforpliktelser for:],BasilRadata[År],'0. Oppsett'!$C$7-1,BasilRadata[1B. Organisasjonsnummer:],'X. Utbetalingsmodul'!$C175)</f>
        <v>0</v>
      </c>
      <c r="K175" s="111" t="str">
        <f>_xlfn.XLOOKUP(C175,'X. Satser pensjonstilskudd'!$C$5:$C$224,'X. Satser pensjonstilskudd'!$I$5:$I$224)</f>
        <v/>
      </c>
      <c r="L175" s="112" t="e">
        <f t="shared" si="10"/>
        <v>#VALUE!</v>
      </c>
      <c r="M175" s="192">
        <f t="shared" si="11"/>
        <v>0</v>
      </c>
      <c r="N175" s="192">
        <f>IFERROR(M175*'0. Oppsett'!$C$30,0)</f>
        <v>0</v>
      </c>
      <c r="O175" s="25">
        <v>0</v>
      </c>
      <c r="P175" s="25"/>
      <c r="Q175" s="25"/>
      <c r="R175" s="25"/>
      <c r="S175" s="25">
        <v>0</v>
      </c>
      <c r="T175" s="194">
        <v>0</v>
      </c>
      <c r="U175" s="194">
        <f t="shared" si="12"/>
        <v>0</v>
      </c>
    </row>
    <row r="176" spans="1:21" x14ac:dyDescent="0.25">
      <c r="A176" s="19">
        <v>172</v>
      </c>
      <c r="B176" s="103">
        <f>'X. Satser pensjonstilskudd'!B176</f>
        <v>0</v>
      </c>
      <c r="C176" s="17">
        <f>'X. Satser pensjonstilskudd'!C176</f>
        <v>0</v>
      </c>
      <c r="D176" s="17" t="str">
        <f>IFERROR(_xlfn.XLOOKUP($C176,factPensjon[Virksomhetsnr.],factPensjon[Forpliktelser]),"")</f>
        <v/>
      </c>
      <c r="E176" s="102">
        <f>SUMIFS(BasilRadata[Heltidsplasser
0-2],BasilRadata[År],'0. Oppsett'!$C$7-1,BasilRadata[1B. Organisasjonsnummer:],$C176)</f>
        <v>0</v>
      </c>
      <c r="F176" s="23">
        <f>'4. Selvkost og satser'!$B$55</f>
        <v>316180.61632690748</v>
      </c>
      <c r="G176" s="102">
        <f>SUMIFS(BasilRadata[Heltidsplasser
3-6],BasilRadata[År],'0. Oppsett'!$C$7-1,BasilRadata[1B. Organisasjonsnummer:],$C176)</f>
        <v>0</v>
      </c>
      <c r="H176" s="23">
        <f>'4. Selvkost og satser'!$B$56</f>
        <v>170582.7774748485</v>
      </c>
      <c r="I176" s="111">
        <f t="shared" si="9"/>
        <v>0</v>
      </c>
      <c r="J176" s="115">
        <f>SUMIFS(BasilRadata[8E. Oppgi antall årsverk barnehagen har pensjonsforpliktelser for:],BasilRadata[År],'0. Oppsett'!$C$7-1,BasilRadata[1B. Organisasjonsnummer:],'X. Utbetalingsmodul'!$C176)</f>
        <v>0</v>
      </c>
      <c r="K176" s="111" t="str">
        <f>_xlfn.XLOOKUP(C176,'X. Satser pensjonstilskudd'!$C$5:$C$224,'X. Satser pensjonstilskudd'!$I$5:$I$224)</f>
        <v/>
      </c>
      <c r="L176" s="112" t="e">
        <f t="shared" si="10"/>
        <v>#VALUE!</v>
      </c>
      <c r="M176" s="192">
        <f t="shared" si="11"/>
        <v>0</v>
      </c>
      <c r="N176" s="192">
        <f>IFERROR(M176*'0. Oppsett'!$C$30,0)</f>
        <v>0</v>
      </c>
      <c r="O176" s="25">
        <v>0</v>
      </c>
      <c r="P176" s="25"/>
      <c r="Q176" s="25"/>
      <c r="R176" s="25"/>
      <c r="S176" s="25">
        <v>0</v>
      </c>
      <c r="T176" s="194">
        <v>0</v>
      </c>
      <c r="U176" s="194">
        <f t="shared" si="12"/>
        <v>0</v>
      </c>
    </row>
    <row r="177" spans="1:21" x14ac:dyDescent="0.25">
      <c r="A177" s="16">
        <v>173</v>
      </c>
      <c r="B177" s="103">
        <f>'X. Satser pensjonstilskudd'!B177</f>
        <v>0</v>
      </c>
      <c r="C177" s="17">
        <f>'X. Satser pensjonstilskudd'!C177</f>
        <v>0</v>
      </c>
      <c r="D177" s="17" t="str">
        <f>IFERROR(_xlfn.XLOOKUP($C177,factPensjon[Virksomhetsnr.],factPensjon[Forpliktelser]),"")</f>
        <v/>
      </c>
      <c r="E177" s="102">
        <f>SUMIFS(BasilRadata[Heltidsplasser
0-2],BasilRadata[År],'0. Oppsett'!$C$7-1,BasilRadata[1B. Organisasjonsnummer:],$C177)</f>
        <v>0</v>
      </c>
      <c r="F177" s="23">
        <f>'4. Selvkost og satser'!$B$55</f>
        <v>316180.61632690748</v>
      </c>
      <c r="G177" s="102">
        <f>SUMIFS(BasilRadata[Heltidsplasser
3-6],BasilRadata[År],'0. Oppsett'!$C$7-1,BasilRadata[1B. Organisasjonsnummer:],$C177)</f>
        <v>0</v>
      </c>
      <c r="H177" s="23">
        <f>'4. Selvkost og satser'!$B$56</f>
        <v>170582.7774748485</v>
      </c>
      <c r="I177" s="111">
        <f t="shared" si="9"/>
        <v>0</v>
      </c>
      <c r="J177" s="115">
        <f>SUMIFS(BasilRadata[8E. Oppgi antall årsverk barnehagen har pensjonsforpliktelser for:],BasilRadata[År],'0. Oppsett'!$C$7-1,BasilRadata[1B. Organisasjonsnummer:],'X. Utbetalingsmodul'!$C177)</f>
        <v>0</v>
      </c>
      <c r="K177" s="111" t="str">
        <f>_xlfn.XLOOKUP(C177,'X. Satser pensjonstilskudd'!$C$5:$C$224,'X. Satser pensjonstilskudd'!$I$5:$I$224)</f>
        <v/>
      </c>
      <c r="L177" s="112" t="e">
        <f t="shared" si="10"/>
        <v>#VALUE!</v>
      </c>
      <c r="M177" s="192">
        <f t="shared" si="11"/>
        <v>0</v>
      </c>
      <c r="N177" s="192">
        <f>IFERROR(M177*'0. Oppsett'!$C$30,0)</f>
        <v>0</v>
      </c>
      <c r="O177" s="25">
        <v>0</v>
      </c>
      <c r="P177" s="25"/>
      <c r="Q177" s="25"/>
      <c r="R177" s="25"/>
      <c r="S177" s="25">
        <v>0</v>
      </c>
      <c r="T177" s="194">
        <v>0</v>
      </c>
      <c r="U177" s="194">
        <f t="shared" si="12"/>
        <v>0</v>
      </c>
    </row>
    <row r="178" spans="1:21" x14ac:dyDescent="0.25">
      <c r="A178" s="19">
        <v>174</v>
      </c>
      <c r="B178" s="103">
        <f>'X. Satser pensjonstilskudd'!B178</f>
        <v>0</v>
      </c>
      <c r="C178" s="17">
        <f>'X. Satser pensjonstilskudd'!C178</f>
        <v>0</v>
      </c>
      <c r="D178" s="17" t="str">
        <f>IFERROR(_xlfn.XLOOKUP($C178,factPensjon[Virksomhetsnr.],factPensjon[Forpliktelser]),"")</f>
        <v/>
      </c>
      <c r="E178" s="102">
        <f>SUMIFS(BasilRadata[Heltidsplasser
0-2],BasilRadata[År],'0. Oppsett'!$C$7-1,BasilRadata[1B. Organisasjonsnummer:],$C178)</f>
        <v>0</v>
      </c>
      <c r="F178" s="23">
        <f>'4. Selvkost og satser'!$B$55</f>
        <v>316180.61632690748</v>
      </c>
      <c r="G178" s="102">
        <f>SUMIFS(BasilRadata[Heltidsplasser
3-6],BasilRadata[År],'0. Oppsett'!$C$7-1,BasilRadata[1B. Organisasjonsnummer:],$C178)</f>
        <v>0</v>
      </c>
      <c r="H178" s="23">
        <f>'4. Selvkost og satser'!$B$56</f>
        <v>170582.7774748485</v>
      </c>
      <c r="I178" s="111">
        <f t="shared" si="9"/>
        <v>0</v>
      </c>
      <c r="J178" s="115">
        <f>SUMIFS(BasilRadata[8E. Oppgi antall årsverk barnehagen har pensjonsforpliktelser for:],BasilRadata[År],'0. Oppsett'!$C$7-1,BasilRadata[1B. Organisasjonsnummer:],'X. Utbetalingsmodul'!$C178)</f>
        <v>0</v>
      </c>
      <c r="K178" s="111" t="str">
        <f>_xlfn.XLOOKUP(C178,'X. Satser pensjonstilskudd'!$C$5:$C$224,'X. Satser pensjonstilskudd'!$I$5:$I$224)</f>
        <v/>
      </c>
      <c r="L178" s="112" t="e">
        <f t="shared" si="10"/>
        <v>#VALUE!</v>
      </c>
      <c r="M178" s="192">
        <f t="shared" si="11"/>
        <v>0</v>
      </c>
      <c r="N178" s="192">
        <f>IFERROR(M178*'0. Oppsett'!$C$30,0)</f>
        <v>0</v>
      </c>
      <c r="O178" s="25">
        <v>0</v>
      </c>
      <c r="P178" s="25"/>
      <c r="Q178" s="25"/>
      <c r="R178" s="25"/>
      <c r="S178" s="25">
        <v>0</v>
      </c>
      <c r="T178" s="194">
        <v>0</v>
      </c>
      <c r="U178" s="194">
        <f t="shared" si="12"/>
        <v>0</v>
      </c>
    </row>
    <row r="179" spans="1:21" x14ac:dyDescent="0.25">
      <c r="A179" s="16">
        <v>175</v>
      </c>
      <c r="B179" s="103">
        <f>'X. Satser pensjonstilskudd'!B179</f>
        <v>0</v>
      </c>
      <c r="C179" s="17">
        <f>'X. Satser pensjonstilskudd'!C179</f>
        <v>0</v>
      </c>
      <c r="D179" s="17" t="str">
        <f>IFERROR(_xlfn.XLOOKUP($C179,factPensjon[Virksomhetsnr.],factPensjon[Forpliktelser]),"")</f>
        <v/>
      </c>
      <c r="E179" s="102">
        <f>SUMIFS(BasilRadata[Heltidsplasser
0-2],BasilRadata[År],'0. Oppsett'!$C$7-1,BasilRadata[1B. Organisasjonsnummer:],$C179)</f>
        <v>0</v>
      </c>
      <c r="F179" s="23">
        <f>'4. Selvkost og satser'!$B$55</f>
        <v>316180.61632690748</v>
      </c>
      <c r="G179" s="102">
        <f>SUMIFS(BasilRadata[Heltidsplasser
3-6],BasilRadata[År],'0. Oppsett'!$C$7-1,BasilRadata[1B. Organisasjonsnummer:],$C179)</f>
        <v>0</v>
      </c>
      <c r="H179" s="23">
        <f>'4. Selvkost og satser'!$B$56</f>
        <v>170582.7774748485</v>
      </c>
      <c r="I179" s="111">
        <f t="shared" si="9"/>
        <v>0</v>
      </c>
      <c r="J179" s="115">
        <f>SUMIFS(BasilRadata[8E. Oppgi antall årsverk barnehagen har pensjonsforpliktelser for:],BasilRadata[År],'0. Oppsett'!$C$7-1,BasilRadata[1B. Organisasjonsnummer:],'X. Utbetalingsmodul'!$C179)</f>
        <v>0</v>
      </c>
      <c r="K179" s="111" t="str">
        <f>_xlfn.XLOOKUP(C179,'X. Satser pensjonstilskudd'!$C$5:$C$224,'X. Satser pensjonstilskudd'!$I$5:$I$224)</f>
        <v/>
      </c>
      <c r="L179" s="112" t="e">
        <f t="shared" si="10"/>
        <v>#VALUE!</v>
      </c>
      <c r="M179" s="192">
        <f t="shared" si="11"/>
        <v>0</v>
      </c>
      <c r="N179" s="192">
        <f>IFERROR(M179*'0. Oppsett'!$C$30,0)</f>
        <v>0</v>
      </c>
      <c r="O179" s="25">
        <v>0</v>
      </c>
      <c r="P179" s="25"/>
      <c r="Q179" s="25"/>
      <c r="R179" s="25"/>
      <c r="S179" s="25">
        <v>0</v>
      </c>
      <c r="T179" s="194">
        <v>0</v>
      </c>
      <c r="U179" s="194">
        <f t="shared" si="12"/>
        <v>0</v>
      </c>
    </row>
    <row r="180" spans="1:21" x14ac:dyDescent="0.25">
      <c r="A180" s="19">
        <v>176</v>
      </c>
      <c r="B180" s="103">
        <f>'X. Satser pensjonstilskudd'!B180</f>
        <v>0</v>
      </c>
      <c r="C180" s="17">
        <f>'X. Satser pensjonstilskudd'!C180</f>
        <v>0</v>
      </c>
      <c r="D180" s="17" t="str">
        <f>IFERROR(_xlfn.XLOOKUP($C180,factPensjon[Virksomhetsnr.],factPensjon[Forpliktelser]),"")</f>
        <v/>
      </c>
      <c r="E180" s="102">
        <f>SUMIFS(BasilRadata[Heltidsplasser
0-2],BasilRadata[År],'0. Oppsett'!$C$7-1,BasilRadata[1B. Organisasjonsnummer:],$C180)</f>
        <v>0</v>
      </c>
      <c r="F180" s="23">
        <f>'4. Selvkost og satser'!$B$55</f>
        <v>316180.61632690748</v>
      </c>
      <c r="G180" s="102">
        <f>SUMIFS(BasilRadata[Heltidsplasser
3-6],BasilRadata[År],'0. Oppsett'!$C$7-1,BasilRadata[1B. Organisasjonsnummer:],$C180)</f>
        <v>0</v>
      </c>
      <c r="H180" s="23">
        <f>'4. Selvkost og satser'!$B$56</f>
        <v>170582.7774748485</v>
      </c>
      <c r="I180" s="111">
        <f t="shared" si="9"/>
        <v>0</v>
      </c>
      <c r="J180" s="115">
        <f>SUMIFS(BasilRadata[8E. Oppgi antall årsverk barnehagen har pensjonsforpliktelser for:],BasilRadata[År],'0. Oppsett'!$C$7-1,BasilRadata[1B. Organisasjonsnummer:],'X. Utbetalingsmodul'!$C180)</f>
        <v>0</v>
      </c>
      <c r="K180" s="111" t="str">
        <f>_xlfn.XLOOKUP(C180,'X. Satser pensjonstilskudd'!$C$5:$C$224,'X. Satser pensjonstilskudd'!$I$5:$I$224)</f>
        <v/>
      </c>
      <c r="L180" s="112" t="e">
        <f t="shared" si="10"/>
        <v>#VALUE!</v>
      </c>
      <c r="M180" s="192">
        <f t="shared" si="11"/>
        <v>0</v>
      </c>
      <c r="N180" s="192">
        <f>IFERROR(M180*'0. Oppsett'!$C$30,0)</f>
        <v>0</v>
      </c>
      <c r="O180" s="25">
        <v>0</v>
      </c>
      <c r="P180" s="25"/>
      <c r="Q180" s="25"/>
      <c r="R180" s="25"/>
      <c r="S180" s="25">
        <v>0</v>
      </c>
      <c r="T180" s="194">
        <v>0</v>
      </c>
      <c r="U180" s="194">
        <f t="shared" si="12"/>
        <v>0</v>
      </c>
    </row>
    <row r="181" spans="1:21" x14ac:dyDescent="0.25">
      <c r="A181" s="16">
        <v>177</v>
      </c>
      <c r="B181" s="103">
        <f>'X. Satser pensjonstilskudd'!B181</f>
        <v>0</v>
      </c>
      <c r="C181" s="17">
        <f>'X. Satser pensjonstilskudd'!C181</f>
        <v>0</v>
      </c>
      <c r="D181" s="17" t="str">
        <f>IFERROR(_xlfn.XLOOKUP($C181,factPensjon[Virksomhetsnr.],factPensjon[Forpliktelser]),"")</f>
        <v/>
      </c>
      <c r="E181" s="102">
        <f>SUMIFS(BasilRadata[Heltidsplasser
0-2],BasilRadata[År],'0. Oppsett'!$C$7-1,BasilRadata[1B. Organisasjonsnummer:],$C181)</f>
        <v>0</v>
      </c>
      <c r="F181" s="23">
        <f>'4. Selvkost og satser'!$B$55</f>
        <v>316180.61632690748</v>
      </c>
      <c r="G181" s="102">
        <f>SUMIFS(BasilRadata[Heltidsplasser
3-6],BasilRadata[År],'0. Oppsett'!$C$7-1,BasilRadata[1B. Organisasjonsnummer:],$C181)</f>
        <v>0</v>
      </c>
      <c r="H181" s="23">
        <f>'4. Selvkost og satser'!$B$56</f>
        <v>170582.7774748485</v>
      </c>
      <c r="I181" s="111">
        <f t="shared" si="9"/>
        <v>0</v>
      </c>
      <c r="J181" s="115">
        <f>SUMIFS(BasilRadata[8E. Oppgi antall årsverk barnehagen har pensjonsforpliktelser for:],BasilRadata[År],'0. Oppsett'!$C$7-1,BasilRadata[1B. Organisasjonsnummer:],'X. Utbetalingsmodul'!$C181)</f>
        <v>0</v>
      </c>
      <c r="K181" s="111" t="str">
        <f>_xlfn.XLOOKUP(C181,'X. Satser pensjonstilskudd'!$C$5:$C$224,'X. Satser pensjonstilskudd'!$I$5:$I$224)</f>
        <v/>
      </c>
      <c r="L181" s="112" t="e">
        <f t="shared" si="10"/>
        <v>#VALUE!</v>
      </c>
      <c r="M181" s="192">
        <f t="shared" si="11"/>
        <v>0</v>
      </c>
      <c r="N181" s="192">
        <f>IFERROR(M181*'0. Oppsett'!$C$30,0)</f>
        <v>0</v>
      </c>
      <c r="O181" s="25">
        <v>0</v>
      </c>
      <c r="P181" s="25"/>
      <c r="Q181" s="25"/>
      <c r="R181" s="25"/>
      <c r="S181" s="25">
        <v>0</v>
      </c>
      <c r="T181" s="194">
        <v>0</v>
      </c>
      <c r="U181" s="194">
        <f t="shared" si="12"/>
        <v>0</v>
      </c>
    </row>
    <row r="182" spans="1:21" x14ac:dyDescent="0.25">
      <c r="A182" s="19">
        <v>178</v>
      </c>
      <c r="B182" s="103">
        <f>'X. Satser pensjonstilskudd'!B182</f>
        <v>0</v>
      </c>
      <c r="C182" s="17">
        <f>'X. Satser pensjonstilskudd'!C182</f>
        <v>0</v>
      </c>
      <c r="D182" s="17" t="str">
        <f>IFERROR(_xlfn.XLOOKUP($C182,factPensjon[Virksomhetsnr.],factPensjon[Forpliktelser]),"")</f>
        <v/>
      </c>
      <c r="E182" s="102">
        <f>SUMIFS(BasilRadata[Heltidsplasser
0-2],BasilRadata[År],'0. Oppsett'!$C$7-1,BasilRadata[1B. Organisasjonsnummer:],$C182)</f>
        <v>0</v>
      </c>
      <c r="F182" s="23">
        <f>'4. Selvkost og satser'!$B$55</f>
        <v>316180.61632690748</v>
      </c>
      <c r="G182" s="102">
        <f>SUMIFS(BasilRadata[Heltidsplasser
3-6],BasilRadata[År],'0. Oppsett'!$C$7-1,BasilRadata[1B. Organisasjonsnummer:],$C182)</f>
        <v>0</v>
      </c>
      <c r="H182" s="23">
        <f>'4. Selvkost og satser'!$B$56</f>
        <v>170582.7774748485</v>
      </c>
      <c r="I182" s="111">
        <f t="shared" si="9"/>
        <v>0</v>
      </c>
      <c r="J182" s="115">
        <f>SUMIFS(BasilRadata[8E. Oppgi antall årsverk barnehagen har pensjonsforpliktelser for:],BasilRadata[År],'0. Oppsett'!$C$7-1,BasilRadata[1B. Organisasjonsnummer:],'X. Utbetalingsmodul'!$C182)</f>
        <v>0</v>
      </c>
      <c r="K182" s="111" t="str">
        <f>_xlfn.XLOOKUP(C182,'X. Satser pensjonstilskudd'!$C$5:$C$224,'X. Satser pensjonstilskudd'!$I$5:$I$224)</f>
        <v/>
      </c>
      <c r="L182" s="112" t="e">
        <f t="shared" si="10"/>
        <v>#VALUE!</v>
      </c>
      <c r="M182" s="192">
        <f t="shared" si="11"/>
        <v>0</v>
      </c>
      <c r="N182" s="192">
        <f>IFERROR(M182*'0. Oppsett'!$C$30,0)</f>
        <v>0</v>
      </c>
      <c r="O182" s="25">
        <v>0</v>
      </c>
      <c r="P182" s="25"/>
      <c r="Q182" s="25"/>
      <c r="R182" s="25"/>
      <c r="S182" s="25">
        <v>0</v>
      </c>
      <c r="T182" s="194">
        <v>0</v>
      </c>
      <c r="U182" s="194">
        <f t="shared" si="12"/>
        <v>0</v>
      </c>
    </row>
    <row r="183" spans="1:21" x14ac:dyDescent="0.25">
      <c r="A183" s="16">
        <v>179</v>
      </c>
      <c r="B183" s="103">
        <f>'X. Satser pensjonstilskudd'!B183</f>
        <v>0</v>
      </c>
      <c r="C183" s="17">
        <f>'X. Satser pensjonstilskudd'!C183</f>
        <v>0</v>
      </c>
      <c r="D183" s="17" t="str">
        <f>IFERROR(_xlfn.XLOOKUP($C183,factPensjon[Virksomhetsnr.],factPensjon[Forpliktelser]),"")</f>
        <v/>
      </c>
      <c r="E183" s="102">
        <f>SUMIFS(BasilRadata[Heltidsplasser
0-2],BasilRadata[År],'0. Oppsett'!$C$7-1,BasilRadata[1B. Organisasjonsnummer:],$C183)</f>
        <v>0</v>
      </c>
      <c r="F183" s="23">
        <f>'4. Selvkost og satser'!$B$55</f>
        <v>316180.61632690748</v>
      </c>
      <c r="G183" s="102">
        <f>SUMIFS(BasilRadata[Heltidsplasser
3-6],BasilRadata[År],'0. Oppsett'!$C$7-1,BasilRadata[1B. Organisasjonsnummer:],$C183)</f>
        <v>0</v>
      </c>
      <c r="H183" s="23">
        <f>'4. Selvkost og satser'!$B$56</f>
        <v>170582.7774748485</v>
      </c>
      <c r="I183" s="111">
        <f t="shared" si="9"/>
        <v>0</v>
      </c>
      <c r="J183" s="115">
        <f>SUMIFS(BasilRadata[8E. Oppgi antall årsverk barnehagen har pensjonsforpliktelser for:],BasilRadata[År],'0. Oppsett'!$C$7-1,BasilRadata[1B. Organisasjonsnummer:],'X. Utbetalingsmodul'!$C183)</f>
        <v>0</v>
      </c>
      <c r="K183" s="111" t="str">
        <f>_xlfn.XLOOKUP(C183,'X. Satser pensjonstilskudd'!$C$5:$C$224,'X. Satser pensjonstilskudd'!$I$5:$I$224)</f>
        <v/>
      </c>
      <c r="L183" s="112" t="e">
        <f t="shared" si="10"/>
        <v>#VALUE!</v>
      </c>
      <c r="M183" s="192">
        <f t="shared" si="11"/>
        <v>0</v>
      </c>
      <c r="N183" s="192">
        <f>IFERROR(M183*'0. Oppsett'!$C$30,0)</f>
        <v>0</v>
      </c>
      <c r="O183" s="25">
        <v>0</v>
      </c>
      <c r="P183" s="25"/>
      <c r="Q183" s="25"/>
      <c r="R183" s="25"/>
      <c r="S183" s="25">
        <v>0</v>
      </c>
      <c r="T183" s="194">
        <v>0</v>
      </c>
      <c r="U183" s="194">
        <f t="shared" si="12"/>
        <v>0</v>
      </c>
    </row>
    <row r="184" spans="1:21" x14ac:dyDescent="0.25">
      <c r="A184" s="19">
        <v>180</v>
      </c>
      <c r="B184" s="103">
        <f>'X. Satser pensjonstilskudd'!B184</f>
        <v>0</v>
      </c>
      <c r="C184" s="17">
        <f>'X. Satser pensjonstilskudd'!C184</f>
        <v>0</v>
      </c>
      <c r="D184" s="17" t="str">
        <f>IFERROR(_xlfn.XLOOKUP($C184,factPensjon[Virksomhetsnr.],factPensjon[Forpliktelser]),"")</f>
        <v/>
      </c>
      <c r="E184" s="102">
        <f>SUMIFS(BasilRadata[Heltidsplasser
0-2],BasilRadata[År],'0. Oppsett'!$C$7-1,BasilRadata[1B. Organisasjonsnummer:],$C184)</f>
        <v>0</v>
      </c>
      <c r="F184" s="23">
        <f>'4. Selvkost og satser'!$B$55</f>
        <v>316180.61632690748</v>
      </c>
      <c r="G184" s="102">
        <f>SUMIFS(BasilRadata[Heltidsplasser
3-6],BasilRadata[År],'0. Oppsett'!$C$7-1,BasilRadata[1B. Organisasjonsnummer:],$C184)</f>
        <v>0</v>
      </c>
      <c r="H184" s="23">
        <f>'4. Selvkost og satser'!$B$56</f>
        <v>170582.7774748485</v>
      </c>
      <c r="I184" s="111">
        <f t="shared" si="9"/>
        <v>0</v>
      </c>
      <c r="J184" s="115">
        <f>SUMIFS(BasilRadata[8E. Oppgi antall årsverk barnehagen har pensjonsforpliktelser for:],BasilRadata[År],'0. Oppsett'!$C$7-1,BasilRadata[1B. Organisasjonsnummer:],'X. Utbetalingsmodul'!$C184)</f>
        <v>0</v>
      </c>
      <c r="K184" s="111" t="str">
        <f>_xlfn.XLOOKUP(C184,'X. Satser pensjonstilskudd'!$C$5:$C$224,'X. Satser pensjonstilskudd'!$I$5:$I$224)</f>
        <v/>
      </c>
      <c r="L184" s="112" t="e">
        <f t="shared" si="10"/>
        <v>#VALUE!</v>
      </c>
      <c r="M184" s="192">
        <f t="shared" si="11"/>
        <v>0</v>
      </c>
      <c r="N184" s="192">
        <f>IFERROR(M184*'0. Oppsett'!$C$30,0)</f>
        <v>0</v>
      </c>
      <c r="O184" s="25">
        <v>0</v>
      </c>
      <c r="P184" s="25"/>
      <c r="Q184" s="25"/>
      <c r="R184" s="25"/>
      <c r="S184" s="25">
        <v>0</v>
      </c>
      <c r="T184" s="194">
        <v>0</v>
      </c>
      <c r="U184" s="194">
        <f t="shared" si="12"/>
        <v>0</v>
      </c>
    </row>
    <row r="185" spans="1:21" x14ac:dyDescent="0.25">
      <c r="A185" s="16">
        <v>181</v>
      </c>
      <c r="B185" s="103">
        <f>'X. Satser pensjonstilskudd'!B185</f>
        <v>0</v>
      </c>
      <c r="C185" s="17">
        <f>'X. Satser pensjonstilskudd'!C185</f>
        <v>0</v>
      </c>
      <c r="D185" s="17" t="str">
        <f>IFERROR(_xlfn.XLOOKUP($C185,factPensjon[Virksomhetsnr.],factPensjon[Forpliktelser]),"")</f>
        <v/>
      </c>
      <c r="E185" s="102">
        <f>SUMIFS(BasilRadata[Heltidsplasser
0-2],BasilRadata[År],'0. Oppsett'!$C$7-1,BasilRadata[1B. Organisasjonsnummer:],$C185)</f>
        <v>0</v>
      </c>
      <c r="F185" s="23">
        <f>'4. Selvkost og satser'!$B$55</f>
        <v>316180.61632690748</v>
      </c>
      <c r="G185" s="102">
        <f>SUMIFS(BasilRadata[Heltidsplasser
3-6],BasilRadata[År],'0. Oppsett'!$C$7-1,BasilRadata[1B. Organisasjonsnummer:],$C185)</f>
        <v>0</v>
      </c>
      <c r="H185" s="23">
        <f>'4. Selvkost og satser'!$B$56</f>
        <v>170582.7774748485</v>
      </c>
      <c r="I185" s="111">
        <f t="shared" si="9"/>
        <v>0</v>
      </c>
      <c r="J185" s="115">
        <f>SUMIFS(BasilRadata[8E. Oppgi antall årsverk barnehagen har pensjonsforpliktelser for:],BasilRadata[År],'0. Oppsett'!$C$7-1,BasilRadata[1B. Organisasjonsnummer:],'X. Utbetalingsmodul'!$C185)</f>
        <v>0</v>
      </c>
      <c r="K185" s="111" t="str">
        <f>_xlfn.XLOOKUP(C185,'X. Satser pensjonstilskudd'!$C$5:$C$224,'X. Satser pensjonstilskudd'!$I$5:$I$224)</f>
        <v/>
      </c>
      <c r="L185" s="112" t="e">
        <f t="shared" si="10"/>
        <v>#VALUE!</v>
      </c>
      <c r="M185" s="192">
        <f t="shared" si="11"/>
        <v>0</v>
      </c>
      <c r="N185" s="192">
        <f>IFERROR(M185*'0. Oppsett'!$C$30,0)</f>
        <v>0</v>
      </c>
      <c r="O185" s="25">
        <v>0</v>
      </c>
      <c r="P185" s="25"/>
      <c r="Q185" s="25"/>
      <c r="R185" s="25"/>
      <c r="S185" s="25">
        <v>0</v>
      </c>
      <c r="T185" s="194">
        <v>0</v>
      </c>
      <c r="U185" s="194">
        <f t="shared" si="12"/>
        <v>0</v>
      </c>
    </row>
    <row r="186" spans="1:21" x14ac:dyDescent="0.25">
      <c r="A186" s="19">
        <v>182</v>
      </c>
      <c r="B186" s="103">
        <f>'X. Satser pensjonstilskudd'!B186</f>
        <v>0</v>
      </c>
      <c r="C186" s="17">
        <f>'X. Satser pensjonstilskudd'!C186</f>
        <v>0</v>
      </c>
      <c r="D186" s="17" t="str">
        <f>IFERROR(_xlfn.XLOOKUP($C186,factPensjon[Virksomhetsnr.],factPensjon[Forpliktelser]),"")</f>
        <v/>
      </c>
      <c r="E186" s="102">
        <f>SUMIFS(BasilRadata[Heltidsplasser
0-2],BasilRadata[År],'0. Oppsett'!$C$7-1,BasilRadata[1B. Organisasjonsnummer:],$C186)</f>
        <v>0</v>
      </c>
      <c r="F186" s="23">
        <f>'4. Selvkost og satser'!$B$55</f>
        <v>316180.61632690748</v>
      </c>
      <c r="G186" s="102">
        <f>SUMIFS(BasilRadata[Heltidsplasser
3-6],BasilRadata[År],'0. Oppsett'!$C$7-1,BasilRadata[1B. Organisasjonsnummer:],$C186)</f>
        <v>0</v>
      </c>
      <c r="H186" s="23">
        <f>'4. Selvkost og satser'!$B$56</f>
        <v>170582.7774748485</v>
      </c>
      <c r="I186" s="111">
        <f t="shared" si="9"/>
        <v>0</v>
      </c>
      <c r="J186" s="115">
        <f>SUMIFS(BasilRadata[8E. Oppgi antall årsverk barnehagen har pensjonsforpliktelser for:],BasilRadata[År],'0. Oppsett'!$C$7-1,BasilRadata[1B. Organisasjonsnummer:],'X. Utbetalingsmodul'!$C186)</f>
        <v>0</v>
      </c>
      <c r="K186" s="111" t="str">
        <f>_xlfn.XLOOKUP(C186,'X. Satser pensjonstilskudd'!$C$5:$C$224,'X. Satser pensjonstilskudd'!$I$5:$I$224)</f>
        <v/>
      </c>
      <c r="L186" s="112" t="e">
        <f t="shared" si="10"/>
        <v>#VALUE!</v>
      </c>
      <c r="M186" s="192">
        <f t="shared" si="11"/>
        <v>0</v>
      </c>
      <c r="N186" s="192">
        <f>IFERROR(M186*'0. Oppsett'!$C$30,0)</f>
        <v>0</v>
      </c>
      <c r="O186" s="25">
        <v>0</v>
      </c>
      <c r="P186" s="25"/>
      <c r="Q186" s="25"/>
      <c r="R186" s="25"/>
      <c r="S186" s="25">
        <v>0</v>
      </c>
      <c r="T186" s="194">
        <v>0</v>
      </c>
      <c r="U186" s="194">
        <f t="shared" si="12"/>
        <v>0</v>
      </c>
    </row>
    <row r="187" spans="1:21" x14ac:dyDescent="0.25">
      <c r="A187" s="16">
        <v>183</v>
      </c>
      <c r="B187" s="103">
        <f>'X. Satser pensjonstilskudd'!B187</f>
        <v>0</v>
      </c>
      <c r="C187" s="17">
        <f>'X. Satser pensjonstilskudd'!C187</f>
        <v>0</v>
      </c>
      <c r="D187" s="17" t="str">
        <f>IFERROR(_xlfn.XLOOKUP($C187,factPensjon[Virksomhetsnr.],factPensjon[Forpliktelser]),"")</f>
        <v/>
      </c>
      <c r="E187" s="102">
        <f>SUMIFS(BasilRadata[Heltidsplasser
0-2],BasilRadata[År],'0. Oppsett'!$C$7-1,BasilRadata[1B. Organisasjonsnummer:],$C187)</f>
        <v>0</v>
      </c>
      <c r="F187" s="23">
        <f>'4. Selvkost og satser'!$B$55</f>
        <v>316180.61632690748</v>
      </c>
      <c r="G187" s="102">
        <f>SUMIFS(BasilRadata[Heltidsplasser
3-6],BasilRadata[År],'0. Oppsett'!$C$7-1,BasilRadata[1B. Organisasjonsnummer:],$C187)</f>
        <v>0</v>
      </c>
      <c r="H187" s="23">
        <f>'4. Selvkost og satser'!$B$56</f>
        <v>170582.7774748485</v>
      </c>
      <c r="I187" s="111">
        <f t="shared" si="9"/>
        <v>0</v>
      </c>
      <c r="J187" s="115">
        <f>SUMIFS(BasilRadata[8E. Oppgi antall årsverk barnehagen har pensjonsforpliktelser for:],BasilRadata[År],'0. Oppsett'!$C$7-1,BasilRadata[1B. Organisasjonsnummer:],'X. Utbetalingsmodul'!$C187)</f>
        <v>0</v>
      </c>
      <c r="K187" s="111" t="str">
        <f>_xlfn.XLOOKUP(C187,'X. Satser pensjonstilskudd'!$C$5:$C$224,'X. Satser pensjonstilskudd'!$I$5:$I$224)</f>
        <v/>
      </c>
      <c r="L187" s="112" t="e">
        <f t="shared" si="10"/>
        <v>#VALUE!</v>
      </c>
      <c r="M187" s="192">
        <f t="shared" si="11"/>
        <v>0</v>
      </c>
      <c r="N187" s="192">
        <f>IFERROR(M187*'0. Oppsett'!$C$30,0)</f>
        <v>0</v>
      </c>
      <c r="O187" s="25">
        <v>0</v>
      </c>
      <c r="P187" s="25"/>
      <c r="Q187" s="25"/>
      <c r="R187" s="25"/>
      <c r="S187" s="25">
        <v>0</v>
      </c>
      <c r="T187" s="194">
        <v>0</v>
      </c>
      <c r="U187" s="194">
        <f t="shared" si="12"/>
        <v>0</v>
      </c>
    </row>
    <row r="188" spans="1:21" x14ac:dyDescent="0.25">
      <c r="A188" s="19">
        <v>184</v>
      </c>
      <c r="B188" s="103">
        <f>'X. Satser pensjonstilskudd'!B188</f>
        <v>0</v>
      </c>
      <c r="C188" s="17">
        <f>'X. Satser pensjonstilskudd'!C188</f>
        <v>0</v>
      </c>
      <c r="D188" s="17" t="str">
        <f>IFERROR(_xlfn.XLOOKUP($C188,factPensjon[Virksomhetsnr.],factPensjon[Forpliktelser]),"")</f>
        <v/>
      </c>
      <c r="E188" s="102">
        <f>SUMIFS(BasilRadata[Heltidsplasser
0-2],BasilRadata[År],'0. Oppsett'!$C$7-1,BasilRadata[1B. Organisasjonsnummer:],$C188)</f>
        <v>0</v>
      </c>
      <c r="F188" s="23">
        <f>'4. Selvkost og satser'!$B$55</f>
        <v>316180.61632690748</v>
      </c>
      <c r="G188" s="102">
        <f>SUMIFS(BasilRadata[Heltidsplasser
3-6],BasilRadata[År],'0. Oppsett'!$C$7-1,BasilRadata[1B. Organisasjonsnummer:],$C188)</f>
        <v>0</v>
      </c>
      <c r="H188" s="23">
        <f>'4. Selvkost og satser'!$B$56</f>
        <v>170582.7774748485</v>
      </c>
      <c r="I188" s="111">
        <f t="shared" si="9"/>
        <v>0</v>
      </c>
      <c r="J188" s="115">
        <f>SUMIFS(BasilRadata[8E. Oppgi antall årsverk barnehagen har pensjonsforpliktelser for:],BasilRadata[År],'0. Oppsett'!$C$7-1,BasilRadata[1B. Organisasjonsnummer:],'X. Utbetalingsmodul'!$C188)</f>
        <v>0</v>
      </c>
      <c r="K188" s="111" t="str">
        <f>_xlfn.XLOOKUP(C188,'X. Satser pensjonstilskudd'!$C$5:$C$224,'X. Satser pensjonstilskudd'!$I$5:$I$224)</f>
        <v/>
      </c>
      <c r="L188" s="112" t="e">
        <f t="shared" si="10"/>
        <v>#VALUE!</v>
      </c>
      <c r="M188" s="192">
        <f t="shared" si="11"/>
        <v>0</v>
      </c>
      <c r="N188" s="192">
        <f>IFERROR(M188*'0. Oppsett'!$C$30,0)</f>
        <v>0</v>
      </c>
      <c r="O188" s="25">
        <v>0</v>
      </c>
      <c r="P188" s="25"/>
      <c r="Q188" s="25"/>
      <c r="R188" s="25"/>
      <c r="S188" s="25">
        <v>0</v>
      </c>
      <c r="T188" s="194">
        <v>0</v>
      </c>
      <c r="U188" s="194">
        <f t="shared" si="12"/>
        <v>0</v>
      </c>
    </row>
    <row r="189" spans="1:21" x14ac:dyDescent="0.25">
      <c r="A189" s="16">
        <v>185</v>
      </c>
      <c r="B189" s="103">
        <f>'X. Satser pensjonstilskudd'!B189</f>
        <v>0</v>
      </c>
      <c r="C189" s="17">
        <f>'X. Satser pensjonstilskudd'!C189</f>
        <v>0</v>
      </c>
      <c r="D189" s="17" t="str">
        <f>IFERROR(_xlfn.XLOOKUP($C189,factPensjon[Virksomhetsnr.],factPensjon[Forpliktelser]),"")</f>
        <v/>
      </c>
      <c r="E189" s="102">
        <f>SUMIFS(BasilRadata[Heltidsplasser
0-2],BasilRadata[År],'0. Oppsett'!$C$7-1,BasilRadata[1B. Organisasjonsnummer:],$C189)</f>
        <v>0</v>
      </c>
      <c r="F189" s="23">
        <f>'4. Selvkost og satser'!$B$55</f>
        <v>316180.61632690748</v>
      </c>
      <c r="G189" s="102">
        <f>SUMIFS(BasilRadata[Heltidsplasser
3-6],BasilRadata[År],'0. Oppsett'!$C$7-1,BasilRadata[1B. Organisasjonsnummer:],$C189)</f>
        <v>0</v>
      </c>
      <c r="H189" s="23">
        <f>'4. Selvkost og satser'!$B$56</f>
        <v>170582.7774748485</v>
      </c>
      <c r="I189" s="111">
        <f t="shared" si="9"/>
        <v>0</v>
      </c>
      <c r="J189" s="115">
        <f>SUMIFS(BasilRadata[8E. Oppgi antall årsverk barnehagen har pensjonsforpliktelser for:],BasilRadata[År],'0. Oppsett'!$C$7-1,BasilRadata[1B. Organisasjonsnummer:],'X. Utbetalingsmodul'!$C189)</f>
        <v>0</v>
      </c>
      <c r="K189" s="111" t="str">
        <f>_xlfn.XLOOKUP(C189,'X. Satser pensjonstilskudd'!$C$5:$C$224,'X. Satser pensjonstilskudd'!$I$5:$I$224)</f>
        <v/>
      </c>
      <c r="L189" s="112" t="e">
        <f t="shared" si="10"/>
        <v>#VALUE!</v>
      </c>
      <c r="M189" s="192">
        <f t="shared" si="11"/>
        <v>0</v>
      </c>
      <c r="N189" s="192">
        <f>IFERROR(M189*'0. Oppsett'!$C$30,0)</f>
        <v>0</v>
      </c>
      <c r="O189" s="25">
        <v>0</v>
      </c>
      <c r="P189" s="25"/>
      <c r="Q189" s="25"/>
      <c r="R189" s="25"/>
      <c r="S189" s="25">
        <v>0</v>
      </c>
      <c r="T189" s="194">
        <v>0</v>
      </c>
      <c r="U189" s="194">
        <f t="shared" si="12"/>
        <v>0</v>
      </c>
    </row>
    <row r="190" spans="1:21" x14ac:dyDescent="0.25">
      <c r="A190" s="19">
        <v>186</v>
      </c>
      <c r="B190" s="103">
        <f>'X. Satser pensjonstilskudd'!B190</f>
        <v>0</v>
      </c>
      <c r="C190" s="17">
        <f>'X. Satser pensjonstilskudd'!C190</f>
        <v>0</v>
      </c>
      <c r="D190" s="17" t="str">
        <f>IFERROR(_xlfn.XLOOKUP($C190,factPensjon[Virksomhetsnr.],factPensjon[Forpliktelser]),"")</f>
        <v/>
      </c>
      <c r="E190" s="102">
        <f>SUMIFS(BasilRadata[Heltidsplasser
0-2],BasilRadata[År],'0. Oppsett'!$C$7-1,BasilRadata[1B. Organisasjonsnummer:],$C190)</f>
        <v>0</v>
      </c>
      <c r="F190" s="23">
        <f>'4. Selvkost og satser'!$B$55</f>
        <v>316180.61632690748</v>
      </c>
      <c r="G190" s="102">
        <f>SUMIFS(BasilRadata[Heltidsplasser
3-6],BasilRadata[År],'0. Oppsett'!$C$7-1,BasilRadata[1B. Organisasjonsnummer:],$C190)</f>
        <v>0</v>
      </c>
      <c r="H190" s="23">
        <f>'4. Selvkost og satser'!$B$56</f>
        <v>170582.7774748485</v>
      </c>
      <c r="I190" s="111">
        <f t="shared" si="9"/>
        <v>0</v>
      </c>
      <c r="J190" s="115">
        <f>SUMIFS(BasilRadata[8E. Oppgi antall årsverk barnehagen har pensjonsforpliktelser for:],BasilRadata[År],'0. Oppsett'!$C$7-1,BasilRadata[1B. Organisasjonsnummer:],'X. Utbetalingsmodul'!$C190)</f>
        <v>0</v>
      </c>
      <c r="K190" s="111" t="str">
        <f>_xlfn.XLOOKUP(C190,'X. Satser pensjonstilskudd'!$C$5:$C$224,'X. Satser pensjonstilskudd'!$I$5:$I$224)</f>
        <v/>
      </c>
      <c r="L190" s="112" t="e">
        <f t="shared" si="10"/>
        <v>#VALUE!</v>
      </c>
      <c r="M190" s="192">
        <f t="shared" si="11"/>
        <v>0</v>
      </c>
      <c r="N190" s="192">
        <f>IFERROR(M190*'0. Oppsett'!$C$30,0)</f>
        <v>0</v>
      </c>
      <c r="O190" s="25">
        <v>0</v>
      </c>
      <c r="P190" s="25"/>
      <c r="Q190" s="25"/>
      <c r="R190" s="25"/>
      <c r="S190" s="25">
        <v>0</v>
      </c>
      <c r="T190" s="194">
        <v>0</v>
      </c>
      <c r="U190" s="194">
        <f t="shared" si="12"/>
        <v>0</v>
      </c>
    </row>
    <row r="191" spans="1:21" x14ac:dyDescent="0.25">
      <c r="A191" s="16">
        <v>187</v>
      </c>
      <c r="B191" s="103">
        <f>'X. Satser pensjonstilskudd'!B191</f>
        <v>0</v>
      </c>
      <c r="C191" s="17">
        <f>'X. Satser pensjonstilskudd'!C191</f>
        <v>0</v>
      </c>
      <c r="D191" s="17" t="str">
        <f>IFERROR(_xlfn.XLOOKUP($C191,factPensjon[Virksomhetsnr.],factPensjon[Forpliktelser]),"")</f>
        <v/>
      </c>
      <c r="E191" s="102">
        <f>SUMIFS(BasilRadata[Heltidsplasser
0-2],BasilRadata[År],'0. Oppsett'!$C$7-1,BasilRadata[1B. Organisasjonsnummer:],$C191)</f>
        <v>0</v>
      </c>
      <c r="F191" s="23">
        <f>'4. Selvkost og satser'!$B$55</f>
        <v>316180.61632690748</v>
      </c>
      <c r="G191" s="102">
        <f>SUMIFS(BasilRadata[Heltidsplasser
3-6],BasilRadata[År],'0. Oppsett'!$C$7-1,BasilRadata[1B. Organisasjonsnummer:],$C191)</f>
        <v>0</v>
      </c>
      <c r="H191" s="23">
        <f>'4. Selvkost og satser'!$B$56</f>
        <v>170582.7774748485</v>
      </c>
      <c r="I191" s="111">
        <f t="shared" si="9"/>
        <v>0</v>
      </c>
      <c r="J191" s="115">
        <f>SUMIFS(BasilRadata[8E. Oppgi antall årsverk barnehagen har pensjonsforpliktelser for:],BasilRadata[År],'0. Oppsett'!$C$7-1,BasilRadata[1B. Organisasjonsnummer:],'X. Utbetalingsmodul'!$C191)</f>
        <v>0</v>
      </c>
      <c r="K191" s="111" t="str">
        <f>_xlfn.XLOOKUP(C191,'X. Satser pensjonstilskudd'!$C$5:$C$224,'X. Satser pensjonstilskudd'!$I$5:$I$224)</f>
        <v/>
      </c>
      <c r="L191" s="112" t="e">
        <f t="shared" si="10"/>
        <v>#VALUE!</v>
      </c>
      <c r="M191" s="192">
        <f t="shared" si="11"/>
        <v>0</v>
      </c>
      <c r="N191" s="192">
        <f>IFERROR(M191*'0. Oppsett'!$C$30,0)</f>
        <v>0</v>
      </c>
      <c r="O191" s="25">
        <v>0</v>
      </c>
      <c r="P191" s="25"/>
      <c r="Q191" s="25"/>
      <c r="R191" s="25"/>
      <c r="S191" s="25">
        <v>0</v>
      </c>
      <c r="T191" s="194">
        <v>0</v>
      </c>
      <c r="U191" s="194">
        <f t="shared" si="12"/>
        <v>0</v>
      </c>
    </row>
    <row r="192" spans="1:21" x14ac:dyDescent="0.25">
      <c r="A192" s="19">
        <v>188</v>
      </c>
      <c r="B192" s="103">
        <f>'X. Satser pensjonstilskudd'!B192</f>
        <v>0</v>
      </c>
      <c r="C192" s="17">
        <f>'X. Satser pensjonstilskudd'!C192</f>
        <v>0</v>
      </c>
      <c r="D192" s="17" t="str">
        <f>IFERROR(_xlfn.XLOOKUP($C192,factPensjon[Virksomhetsnr.],factPensjon[Forpliktelser]),"")</f>
        <v/>
      </c>
      <c r="E192" s="102">
        <f>SUMIFS(BasilRadata[Heltidsplasser
0-2],BasilRadata[År],'0. Oppsett'!$C$7-1,BasilRadata[1B. Organisasjonsnummer:],$C192)</f>
        <v>0</v>
      </c>
      <c r="F192" s="23">
        <f>'4. Selvkost og satser'!$B$55</f>
        <v>316180.61632690748</v>
      </c>
      <c r="G192" s="102">
        <f>SUMIFS(BasilRadata[Heltidsplasser
3-6],BasilRadata[År],'0. Oppsett'!$C$7-1,BasilRadata[1B. Organisasjonsnummer:],$C192)</f>
        <v>0</v>
      </c>
      <c r="H192" s="23">
        <f>'4. Selvkost og satser'!$B$56</f>
        <v>170582.7774748485</v>
      </c>
      <c r="I192" s="111">
        <f t="shared" si="9"/>
        <v>0</v>
      </c>
      <c r="J192" s="115">
        <f>SUMIFS(BasilRadata[8E. Oppgi antall årsverk barnehagen har pensjonsforpliktelser for:],BasilRadata[År],'0. Oppsett'!$C$7-1,BasilRadata[1B. Organisasjonsnummer:],'X. Utbetalingsmodul'!$C192)</f>
        <v>0</v>
      </c>
      <c r="K192" s="111" t="str">
        <f>_xlfn.XLOOKUP(C192,'X. Satser pensjonstilskudd'!$C$5:$C$224,'X. Satser pensjonstilskudd'!$I$5:$I$224)</f>
        <v/>
      </c>
      <c r="L192" s="112" t="e">
        <f t="shared" si="10"/>
        <v>#VALUE!</v>
      </c>
      <c r="M192" s="192">
        <f t="shared" si="11"/>
        <v>0</v>
      </c>
      <c r="N192" s="192">
        <f>IFERROR(M192*'0. Oppsett'!$C$30,0)</f>
        <v>0</v>
      </c>
      <c r="O192" s="25">
        <v>0</v>
      </c>
      <c r="P192" s="25"/>
      <c r="Q192" s="25"/>
      <c r="R192" s="25"/>
      <c r="S192" s="25">
        <v>0</v>
      </c>
      <c r="T192" s="194">
        <v>0</v>
      </c>
      <c r="U192" s="194">
        <f t="shared" si="12"/>
        <v>0</v>
      </c>
    </row>
    <row r="193" spans="1:21" x14ac:dyDescent="0.25">
      <c r="A193" s="16">
        <v>189</v>
      </c>
      <c r="B193" s="103">
        <f>'X. Satser pensjonstilskudd'!B193</f>
        <v>0</v>
      </c>
      <c r="C193" s="17">
        <f>'X. Satser pensjonstilskudd'!C193</f>
        <v>0</v>
      </c>
      <c r="D193" s="17" t="str">
        <f>IFERROR(_xlfn.XLOOKUP($C193,factPensjon[Virksomhetsnr.],factPensjon[Forpliktelser]),"")</f>
        <v/>
      </c>
      <c r="E193" s="102">
        <f>SUMIFS(BasilRadata[Heltidsplasser
0-2],BasilRadata[År],'0. Oppsett'!$C$7-1,BasilRadata[1B. Organisasjonsnummer:],$C193)</f>
        <v>0</v>
      </c>
      <c r="F193" s="23">
        <f>'4. Selvkost og satser'!$B$55</f>
        <v>316180.61632690748</v>
      </c>
      <c r="G193" s="102">
        <f>SUMIFS(BasilRadata[Heltidsplasser
3-6],BasilRadata[År],'0. Oppsett'!$C$7-1,BasilRadata[1B. Organisasjonsnummer:],$C193)</f>
        <v>0</v>
      </c>
      <c r="H193" s="23">
        <f>'4. Selvkost og satser'!$B$56</f>
        <v>170582.7774748485</v>
      </c>
      <c r="I193" s="111">
        <f t="shared" si="9"/>
        <v>0</v>
      </c>
      <c r="J193" s="115">
        <f>SUMIFS(BasilRadata[8E. Oppgi antall årsverk barnehagen har pensjonsforpliktelser for:],BasilRadata[År],'0. Oppsett'!$C$7-1,BasilRadata[1B. Organisasjonsnummer:],'X. Utbetalingsmodul'!$C193)</f>
        <v>0</v>
      </c>
      <c r="K193" s="111" t="str">
        <f>_xlfn.XLOOKUP(C193,'X. Satser pensjonstilskudd'!$C$5:$C$224,'X. Satser pensjonstilskudd'!$I$5:$I$224)</f>
        <v/>
      </c>
      <c r="L193" s="112" t="e">
        <f t="shared" si="10"/>
        <v>#VALUE!</v>
      </c>
      <c r="M193" s="192">
        <f t="shared" si="11"/>
        <v>0</v>
      </c>
      <c r="N193" s="192">
        <f>IFERROR(M193*'0. Oppsett'!$C$30,0)</f>
        <v>0</v>
      </c>
      <c r="O193" s="25">
        <v>0</v>
      </c>
      <c r="P193" s="25"/>
      <c r="Q193" s="25"/>
      <c r="R193" s="25"/>
      <c r="S193" s="25">
        <v>0</v>
      </c>
      <c r="T193" s="194">
        <v>0</v>
      </c>
      <c r="U193" s="194">
        <f t="shared" si="12"/>
        <v>0</v>
      </c>
    </row>
    <row r="194" spans="1:21" x14ac:dyDescent="0.25">
      <c r="A194" s="19">
        <v>190</v>
      </c>
      <c r="B194" s="103">
        <f>'X. Satser pensjonstilskudd'!B194</f>
        <v>0</v>
      </c>
      <c r="C194" s="17">
        <f>'X. Satser pensjonstilskudd'!C194</f>
        <v>0</v>
      </c>
      <c r="D194" s="17" t="str">
        <f>IFERROR(_xlfn.XLOOKUP($C194,factPensjon[Virksomhetsnr.],factPensjon[Forpliktelser]),"")</f>
        <v/>
      </c>
      <c r="E194" s="102">
        <f>SUMIFS(BasilRadata[Heltidsplasser
0-2],BasilRadata[År],'0. Oppsett'!$C$7-1,BasilRadata[1B. Organisasjonsnummer:],$C194)</f>
        <v>0</v>
      </c>
      <c r="F194" s="23">
        <f>'4. Selvkost og satser'!$B$55</f>
        <v>316180.61632690748</v>
      </c>
      <c r="G194" s="102">
        <f>SUMIFS(BasilRadata[Heltidsplasser
3-6],BasilRadata[År],'0. Oppsett'!$C$7-1,BasilRadata[1B. Organisasjonsnummer:],$C194)</f>
        <v>0</v>
      </c>
      <c r="H194" s="23">
        <f>'4. Selvkost og satser'!$B$56</f>
        <v>170582.7774748485</v>
      </c>
      <c r="I194" s="111">
        <f t="shared" si="9"/>
        <v>0</v>
      </c>
      <c r="J194" s="115">
        <f>SUMIFS(BasilRadata[8E. Oppgi antall årsverk barnehagen har pensjonsforpliktelser for:],BasilRadata[År],'0. Oppsett'!$C$7-1,BasilRadata[1B. Organisasjonsnummer:],'X. Utbetalingsmodul'!$C194)</f>
        <v>0</v>
      </c>
      <c r="K194" s="111" t="str">
        <f>_xlfn.XLOOKUP(C194,'X. Satser pensjonstilskudd'!$C$5:$C$224,'X. Satser pensjonstilskudd'!$I$5:$I$224)</f>
        <v/>
      </c>
      <c r="L194" s="112" t="e">
        <f t="shared" si="10"/>
        <v>#VALUE!</v>
      </c>
      <c r="M194" s="192">
        <f t="shared" si="11"/>
        <v>0</v>
      </c>
      <c r="N194" s="192">
        <f>IFERROR(M194*'0. Oppsett'!$C$30,0)</f>
        <v>0</v>
      </c>
      <c r="O194" s="25">
        <v>0</v>
      </c>
      <c r="P194" s="25"/>
      <c r="Q194" s="25"/>
      <c r="R194" s="25"/>
      <c r="S194" s="25">
        <v>0</v>
      </c>
      <c r="T194" s="194">
        <v>0</v>
      </c>
      <c r="U194" s="194">
        <f t="shared" si="12"/>
        <v>0</v>
      </c>
    </row>
    <row r="195" spans="1:21" x14ac:dyDescent="0.25">
      <c r="A195" s="16">
        <v>191</v>
      </c>
      <c r="B195" s="103">
        <f>'X. Satser pensjonstilskudd'!B195</f>
        <v>0</v>
      </c>
      <c r="C195" s="17">
        <f>'X. Satser pensjonstilskudd'!C195</f>
        <v>0</v>
      </c>
      <c r="D195" s="17" t="str">
        <f>IFERROR(_xlfn.XLOOKUP($C195,factPensjon[Virksomhetsnr.],factPensjon[Forpliktelser]),"")</f>
        <v/>
      </c>
      <c r="E195" s="102">
        <f>SUMIFS(BasilRadata[Heltidsplasser
0-2],BasilRadata[År],'0. Oppsett'!$C$7-1,BasilRadata[1B. Organisasjonsnummer:],$C195)</f>
        <v>0</v>
      </c>
      <c r="F195" s="23">
        <f>'4. Selvkost og satser'!$B$55</f>
        <v>316180.61632690748</v>
      </c>
      <c r="G195" s="102">
        <f>SUMIFS(BasilRadata[Heltidsplasser
3-6],BasilRadata[År],'0. Oppsett'!$C$7-1,BasilRadata[1B. Organisasjonsnummer:],$C195)</f>
        <v>0</v>
      </c>
      <c r="H195" s="23">
        <f>'4. Selvkost og satser'!$B$56</f>
        <v>170582.7774748485</v>
      </c>
      <c r="I195" s="111">
        <f t="shared" si="9"/>
        <v>0</v>
      </c>
      <c r="J195" s="115">
        <f>SUMIFS(BasilRadata[8E. Oppgi antall årsverk barnehagen har pensjonsforpliktelser for:],BasilRadata[År],'0. Oppsett'!$C$7-1,BasilRadata[1B. Organisasjonsnummer:],'X. Utbetalingsmodul'!$C195)</f>
        <v>0</v>
      </c>
      <c r="K195" s="111" t="str">
        <f>_xlfn.XLOOKUP(C195,'X. Satser pensjonstilskudd'!$C$5:$C$224,'X. Satser pensjonstilskudd'!$I$5:$I$224)</f>
        <v/>
      </c>
      <c r="L195" s="112" t="e">
        <f t="shared" si="10"/>
        <v>#VALUE!</v>
      </c>
      <c r="M195" s="192">
        <f t="shared" si="11"/>
        <v>0</v>
      </c>
      <c r="N195" s="192">
        <f>IFERROR(M195*'0. Oppsett'!$C$30,0)</f>
        <v>0</v>
      </c>
      <c r="O195" s="25">
        <v>0</v>
      </c>
      <c r="P195" s="25"/>
      <c r="Q195" s="25"/>
      <c r="R195" s="25"/>
      <c r="S195" s="25">
        <v>0</v>
      </c>
      <c r="T195" s="194">
        <v>0</v>
      </c>
      <c r="U195" s="194">
        <f t="shared" si="12"/>
        <v>0</v>
      </c>
    </row>
    <row r="196" spans="1:21" x14ac:dyDescent="0.25">
      <c r="A196" s="19">
        <v>192</v>
      </c>
      <c r="B196" s="103">
        <f>'X. Satser pensjonstilskudd'!B196</f>
        <v>0</v>
      </c>
      <c r="C196" s="17">
        <f>'X. Satser pensjonstilskudd'!C196</f>
        <v>0</v>
      </c>
      <c r="D196" s="17" t="str">
        <f>IFERROR(_xlfn.XLOOKUP($C196,factPensjon[Virksomhetsnr.],factPensjon[Forpliktelser]),"")</f>
        <v/>
      </c>
      <c r="E196" s="102">
        <f>SUMIFS(BasilRadata[Heltidsplasser
0-2],BasilRadata[År],'0. Oppsett'!$C$7-1,BasilRadata[1B. Organisasjonsnummer:],$C196)</f>
        <v>0</v>
      </c>
      <c r="F196" s="23">
        <f>'4. Selvkost og satser'!$B$55</f>
        <v>316180.61632690748</v>
      </c>
      <c r="G196" s="102">
        <f>SUMIFS(BasilRadata[Heltidsplasser
3-6],BasilRadata[År],'0. Oppsett'!$C$7-1,BasilRadata[1B. Organisasjonsnummer:],$C196)</f>
        <v>0</v>
      </c>
      <c r="H196" s="23">
        <f>'4. Selvkost og satser'!$B$56</f>
        <v>170582.7774748485</v>
      </c>
      <c r="I196" s="111">
        <f t="shared" si="9"/>
        <v>0</v>
      </c>
      <c r="J196" s="115">
        <f>SUMIFS(BasilRadata[8E. Oppgi antall årsverk barnehagen har pensjonsforpliktelser for:],BasilRadata[År],'0. Oppsett'!$C$7-1,BasilRadata[1B. Organisasjonsnummer:],'X. Utbetalingsmodul'!$C196)</f>
        <v>0</v>
      </c>
      <c r="K196" s="111" t="str">
        <f>_xlfn.XLOOKUP(C196,'X. Satser pensjonstilskudd'!$C$5:$C$224,'X. Satser pensjonstilskudd'!$I$5:$I$224)</f>
        <v/>
      </c>
      <c r="L196" s="112" t="e">
        <f t="shared" si="10"/>
        <v>#VALUE!</v>
      </c>
      <c r="M196" s="192">
        <f t="shared" si="11"/>
        <v>0</v>
      </c>
      <c r="N196" s="192">
        <f>IFERROR(M196*'0. Oppsett'!$C$30,0)</f>
        <v>0</v>
      </c>
      <c r="O196" s="25">
        <v>0</v>
      </c>
      <c r="P196" s="25"/>
      <c r="Q196" s="25"/>
      <c r="R196" s="25"/>
      <c r="S196" s="25">
        <v>0</v>
      </c>
      <c r="T196" s="194">
        <v>0</v>
      </c>
      <c r="U196" s="194">
        <f t="shared" si="12"/>
        <v>0</v>
      </c>
    </row>
    <row r="197" spans="1:21" x14ac:dyDescent="0.25">
      <c r="A197" s="16">
        <v>193</v>
      </c>
      <c r="B197" s="103">
        <f>'X. Satser pensjonstilskudd'!B197</f>
        <v>0</v>
      </c>
      <c r="C197" s="17">
        <f>'X. Satser pensjonstilskudd'!C197</f>
        <v>0</v>
      </c>
      <c r="D197" s="17" t="str">
        <f>IFERROR(_xlfn.XLOOKUP($C197,factPensjon[Virksomhetsnr.],factPensjon[Forpliktelser]),"")</f>
        <v/>
      </c>
      <c r="E197" s="102">
        <f>SUMIFS(BasilRadata[Heltidsplasser
0-2],BasilRadata[År],'0. Oppsett'!$C$7-1,BasilRadata[1B. Organisasjonsnummer:],$C197)</f>
        <v>0</v>
      </c>
      <c r="F197" s="23">
        <f>'4. Selvkost og satser'!$B$55</f>
        <v>316180.61632690748</v>
      </c>
      <c r="G197" s="102">
        <f>SUMIFS(BasilRadata[Heltidsplasser
3-6],BasilRadata[År],'0. Oppsett'!$C$7-1,BasilRadata[1B. Organisasjonsnummer:],$C197)</f>
        <v>0</v>
      </c>
      <c r="H197" s="23">
        <f>'4. Selvkost og satser'!$B$56</f>
        <v>170582.7774748485</v>
      </c>
      <c r="I197" s="111">
        <f t="shared" si="9"/>
        <v>0</v>
      </c>
      <c r="J197" s="115">
        <f>SUMIFS(BasilRadata[8E. Oppgi antall årsverk barnehagen har pensjonsforpliktelser for:],BasilRadata[År],'0. Oppsett'!$C$7-1,BasilRadata[1B. Organisasjonsnummer:],'X. Utbetalingsmodul'!$C197)</f>
        <v>0</v>
      </c>
      <c r="K197" s="111" t="str">
        <f>_xlfn.XLOOKUP(C197,'X. Satser pensjonstilskudd'!$C$5:$C$224,'X. Satser pensjonstilskudd'!$I$5:$I$224)</f>
        <v/>
      </c>
      <c r="L197" s="112" t="e">
        <f t="shared" si="10"/>
        <v>#VALUE!</v>
      </c>
      <c r="M197" s="192">
        <f t="shared" si="11"/>
        <v>0</v>
      </c>
      <c r="N197" s="192">
        <f>IFERROR(M197*'0. Oppsett'!$C$30,0)</f>
        <v>0</v>
      </c>
      <c r="O197" s="25">
        <v>0</v>
      </c>
      <c r="P197" s="25"/>
      <c r="Q197" s="25"/>
      <c r="R197" s="25"/>
      <c r="S197" s="25">
        <v>0</v>
      </c>
      <c r="T197" s="194">
        <v>0</v>
      </c>
      <c r="U197" s="194">
        <f t="shared" si="12"/>
        <v>0</v>
      </c>
    </row>
    <row r="198" spans="1:21" x14ac:dyDescent="0.25">
      <c r="A198" s="19">
        <v>194</v>
      </c>
      <c r="B198" s="103">
        <f>'X. Satser pensjonstilskudd'!B198</f>
        <v>0</v>
      </c>
      <c r="C198" s="17">
        <f>'X. Satser pensjonstilskudd'!C198</f>
        <v>0</v>
      </c>
      <c r="D198" s="17" t="str">
        <f>IFERROR(_xlfn.XLOOKUP($C198,factPensjon[Virksomhetsnr.],factPensjon[Forpliktelser]),"")</f>
        <v/>
      </c>
      <c r="E198" s="102">
        <f>SUMIFS(BasilRadata[Heltidsplasser
0-2],BasilRadata[År],'0. Oppsett'!$C$7-1,BasilRadata[1B. Organisasjonsnummer:],$C198)</f>
        <v>0</v>
      </c>
      <c r="F198" s="23">
        <f>'4. Selvkost og satser'!$B$55</f>
        <v>316180.61632690748</v>
      </c>
      <c r="G198" s="102">
        <f>SUMIFS(BasilRadata[Heltidsplasser
3-6],BasilRadata[År],'0. Oppsett'!$C$7-1,BasilRadata[1B. Organisasjonsnummer:],$C198)</f>
        <v>0</v>
      </c>
      <c r="H198" s="23">
        <f>'4. Selvkost og satser'!$B$56</f>
        <v>170582.7774748485</v>
      </c>
      <c r="I198" s="111">
        <f t="shared" ref="I198:I225" si="13">IFERROR(IF(B198="",0,E198*F198+G198*H198),0)</f>
        <v>0</v>
      </c>
      <c r="J198" s="115">
        <f>SUMIFS(BasilRadata[8E. Oppgi antall årsverk barnehagen har pensjonsforpliktelser for:],BasilRadata[År],'0. Oppsett'!$C$7-1,BasilRadata[1B. Organisasjonsnummer:],'X. Utbetalingsmodul'!$C198)</f>
        <v>0</v>
      </c>
      <c r="K198" s="111" t="str">
        <f>_xlfn.XLOOKUP(C198,'X. Satser pensjonstilskudd'!$C$5:$C$224,'X. Satser pensjonstilskudd'!$I$5:$I$224)</f>
        <v/>
      </c>
      <c r="L198" s="112" t="e">
        <f t="shared" ref="L198:L225" si="14">K198*J198</f>
        <v>#VALUE!</v>
      </c>
      <c r="M198" s="192">
        <f t="shared" ref="M198:M225" si="15">E198+G198</f>
        <v>0</v>
      </c>
      <c r="N198" s="192">
        <f>IFERROR(M198*'0. Oppsett'!$C$30,0)</f>
        <v>0</v>
      </c>
      <c r="O198" s="25">
        <v>0</v>
      </c>
      <c r="P198" s="25"/>
      <c r="Q198" s="25"/>
      <c r="R198" s="25"/>
      <c r="S198" s="25">
        <v>0</v>
      </c>
      <c r="T198" s="194">
        <v>0</v>
      </c>
      <c r="U198" s="194">
        <f t="shared" si="12"/>
        <v>0</v>
      </c>
    </row>
    <row r="199" spans="1:21" x14ac:dyDescent="0.25">
      <c r="A199" s="16">
        <v>195</v>
      </c>
      <c r="B199" s="103">
        <f>'X. Satser pensjonstilskudd'!B199</f>
        <v>0</v>
      </c>
      <c r="C199" s="17">
        <f>'X. Satser pensjonstilskudd'!C199</f>
        <v>0</v>
      </c>
      <c r="D199" s="17" t="str">
        <f>IFERROR(_xlfn.XLOOKUP($C199,factPensjon[Virksomhetsnr.],factPensjon[Forpliktelser]),"")</f>
        <v/>
      </c>
      <c r="E199" s="102">
        <f>SUMIFS(BasilRadata[Heltidsplasser
0-2],BasilRadata[År],'0. Oppsett'!$C$7-1,BasilRadata[1B. Organisasjonsnummer:],$C199)</f>
        <v>0</v>
      </c>
      <c r="F199" s="23">
        <f>'4. Selvkost og satser'!$B$55</f>
        <v>316180.61632690748</v>
      </c>
      <c r="G199" s="102">
        <f>SUMIFS(BasilRadata[Heltidsplasser
3-6],BasilRadata[År],'0. Oppsett'!$C$7-1,BasilRadata[1B. Organisasjonsnummer:],$C199)</f>
        <v>0</v>
      </c>
      <c r="H199" s="23">
        <f>'4. Selvkost og satser'!$B$56</f>
        <v>170582.7774748485</v>
      </c>
      <c r="I199" s="111">
        <f t="shared" si="13"/>
        <v>0</v>
      </c>
      <c r="J199" s="115">
        <f>SUMIFS(BasilRadata[8E. Oppgi antall årsverk barnehagen har pensjonsforpliktelser for:],BasilRadata[År],'0. Oppsett'!$C$7-1,BasilRadata[1B. Organisasjonsnummer:],'X. Utbetalingsmodul'!$C199)</f>
        <v>0</v>
      </c>
      <c r="K199" s="111" t="str">
        <f>_xlfn.XLOOKUP(C199,'X. Satser pensjonstilskudd'!$C$5:$C$224,'X. Satser pensjonstilskudd'!$I$5:$I$224)</f>
        <v/>
      </c>
      <c r="L199" s="112" t="e">
        <f t="shared" si="14"/>
        <v>#VALUE!</v>
      </c>
      <c r="M199" s="192">
        <f t="shared" si="15"/>
        <v>0</v>
      </c>
      <c r="N199" s="192">
        <f>IFERROR(M199*'0. Oppsett'!$C$30,0)</f>
        <v>0</v>
      </c>
      <c r="O199" s="25">
        <v>0</v>
      </c>
      <c r="P199" s="25"/>
      <c r="Q199" s="25"/>
      <c r="R199" s="25"/>
      <c r="S199" s="25">
        <v>0</v>
      </c>
      <c r="T199" s="194">
        <v>0</v>
      </c>
      <c r="U199" s="194">
        <f t="shared" si="12"/>
        <v>0</v>
      </c>
    </row>
    <row r="200" spans="1:21" x14ac:dyDescent="0.25">
      <c r="A200" s="19">
        <v>196</v>
      </c>
      <c r="B200" s="103">
        <f>'X. Satser pensjonstilskudd'!B200</f>
        <v>0</v>
      </c>
      <c r="C200" s="17">
        <f>'X. Satser pensjonstilskudd'!C200</f>
        <v>0</v>
      </c>
      <c r="D200" s="17" t="str">
        <f>IFERROR(_xlfn.XLOOKUP($C200,factPensjon[Virksomhetsnr.],factPensjon[Forpliktelser]),"")</f>
        <v/>
      </c>
      <c r="E200" s="102">
        <f>SUMIFS(BasilRadata[Heltidsplasser
0-2],BasilRadata[År],'0. Oppsett'!$C$7-1,BasilRadata[1B. Organisasjonsnummer:],$C200)</f>
        <v>0</v>
      </c>
      <c r="F200" s="23">
        <f>'4. Selvkost og satser'!$B$55</f>
        <v>316180.61632690748</v>
      </c>
      <c r="G200" s="102">
        <f>SUMIFS(BasilRadata[Heltidsplasser
3-6],BasilRadata[År],'0. Oppsett'!$C$7-1,BasilRadata[1B. Organisasjonsnummer:],$C200)</f>
        <v>0</v>
      </c>
      <c r="H200" s="23">
        <f>'4. Selvkost og satser'!$B$56</f>
        <v>170582.7774748485</v>
      </c>
      <c r="I200" s="111">
        <f t="shared" si="13"/>
        <v>0</v>
      </c>
      <c r="J200" s="115">
        <f>SUMIFS(BasilRadata[8E. Oppgi antall årsverk barnehagen har pensjonsforpliktelser for:],BasilRadata[År],'0. Oppsett'!$C$7-1,BasilRadata[1B. Organisasjonsnummer:],'X. Utbetalingsmodul'!$C200)</f>
        <v>0</v>
      </c>
      <c r="K200" s="111" t="str">
        <f>_xlfn.XLOOKUP(C200,'X. Satser pensjonstilskudd'!$C$5:$C$224,'X. Satser pensjonstilskudd'!$I$5:$I$224)</f>
        <v/>
      </c>
      <c r="L200" s="112" t="e">
        <f t="shared" si="14"/>
        <v>#VALUE!</v>
      </c>
      <c r="M200" s="192">
        <f t="shared" si="15"/>
        <v>0</v>
      </c>
      <c r="N200" s="192">
        <f>IFERROR(M200*'0. Oppsett'!$C$30,0)</f>
        <v>0</v>
      </c>
      <c r="O200" s="25">
        <v>0</v>
      </c>
      <c r="P200" s="25"/>
      <c r="Q200" s="25"/>
      <c r="R200" s="25"/>
      <c r="S200" s="25">
        <v>0</v>
      </c>
      <c r="T200" s="194">
        <v>0</v>
      </c>
      <c r="U200" s="194">
        <f t="shared" si="12"/>
        <v>0</v>
      </c>
    </row>
    <row r="201" spans="1:21" x14ac:dyDescent="0.25">
      <c r="A201" s="16">
        <v>197</v>
      </c>
      <c r="B201" s="103">
        <f>'X. Satser pensjonstilskudd'!B201</f>
        <v>0</v>
      </c>
      <c r="C201" s="17">
        <f>'X. Satser pensjonstilskudd'!C201</f>
        <v>0</v>
      </c>
      <c r="D201" s="17" t="str">
        <f>IFERROR(_xlfn.XLOOKUP($C201,factPensjon[Virksomhetsnr.],factPensjon[Forpliktelser]),"")</f>
        <v/>
      </c>
      <c r="E201" s="102">
        <f>SUMIFS(BasilRadata[Heltidsplasser
0-2],BasilRadata[År],'0. Oppsett'!$C$7-1,BasilRadata[1B. Organisasjonsnummer:],$C201)</f>
        <v>0</v>
      </c>
      <c r="F201" s="23">
        <f>'4. Selvkost og satser'!$B$55</f>
        <v>316180.61632690748</v>
      </c>
      <c r="G201" s="102">
        <f>SUMIFS(BasilRadata[Heltidsplasser
3-6],BasilRadata[År],'0. Oppsett'!$C$7-1,BasilRadata[1B. Organisasjonsnummer:],$C201)</f>
        <v>0</v>
      </c>
      <c r="H201" s="23">
        <f>'4. Selvkost og satser'!$B$56</f>
        <v>170582.7774748485</v>
      </c>
      <c r="I201" s="111">
        <f t="shared" si="13"/>
        <v>0</v>
      </c>
      <c r="J201" s="115">
        <f>SUMIFS(BasilRadata[8E. Oppgi antall årsverk barnehagen har pensjonsforpliktelser for:],BasilRadata[År],'0. Oppsett'!$C$7-1,BasilRadata[1B. Organisasjonsnummer:],'X. Utbetalingsmodul'!$C201)</f>
        <v>0</v>
      </c>
      <c r="K201" s="111" t="str">
        <f>_xlfn.XLOOKUP(C201,'X. Satser pensjonstilskudd'!$C$5:$C$224,'X. Satser pensjonstilskudd'!$I$5:$I$224)</f>
        <v/>
      </c>
      <c r="L201" s="112" t="e">
        <f t="shared" si="14"/>
        <v>#VALUE!</v>
      </c>
      <c r="M201" s="192">
        <f t="shared" si="15"/>
        <v>0</v>
      </c>
      <c r="N201" s="192">
        <f>IFERROR(M201*'0. Oppsett'!$C$30,0)</f>
        <v>0</v>
      </c>
      <c r="O201" s="25">
        <v>0</v>
      </c>
      <c r="P201" s="25"/>
      <c r="Q201" s="25"/>
      <c r="R201" s="25"/>
      <c r="S201" s="25">
        <v>0</v>
      </c>
      <c r="T201" s="194">
        <v>0</v>
      </c>
      <c r="U201" s="194">
        <f t="shared" si="12"/>
        <v>0</v>
      </c>
    </row>
    <row r="202" spans="1:21" x14ac:dyDescent="0.25">
      <c r="A202" s="19">
        <v>198</v>
      </c>
      <c r="B202" s="103">
        <f>'X. Satser pensjonstilskudd'!B202</f>
        <v>0</v>
      </c>
      <c r="C202" s="17">
        <f>'X. Satser pensjonstilskudd'!C202</f>
        <v>0</v>
      </c>
      <c r="D202" s="17" t="str">
        <f>IFERROR(_xlfn.XLOOKUP($C202,factPensjon[Virksomhetsnr.],factPensjon[Forpliktelser]),"")</f>
        <v/>
      </c>
      <c r="E202" s="102">
        <f>SUMIFS(BasilRadata[Heltidsplasser
0-2],BasilRadata[År],'0. Oppsett'!$C$7-1,BasilRadata[1B. Organisasjonsnummer:],$C202)</f>
        <v>0</v>
      </c>
      <c r="F202" s="23">
        <f>'4. Selvkost og satser'!$B$55</f>
        <v>316180.61632690748</v>
      </c>
      <c r="G202" s="102">
        <f>SUMIFS(BasilRadata[Heltidsplasser
3-6],BasilRadata[År],'0. Oppsett'!$C$7-1,BasilRadata[1B. Organisasjonsnummer:],$C202)</f>
        <v>0</v>
      </c>
      <c r="H202" s="23">
        <f>'4. Selvkost og satser'!$B$56</f>
        <v>170582.7774748485</v>
      </c>
      <c r="I202" s="111">
        <f t="shared" si="13"/>
        <v>0</v>
      </c>
      <c r="J202" s="115">
        <f>SUMIFS(BasilRadata[8E. Oppgi antall årsverk barnehagen har pensjonsforpliktelser for:],BasilRadata[År],'0. Oppsett'!$C$7-1,BasilRadata[1B. Organisasjonsnummer:],'X. Utbetalingsmodul'!$C202)</f>
        <v>0</v>
      </c>
      <c r="K202" s="111" t="str">
        <f>_xlfn.XLOOKUP(C202,'X. Satser pensjonstilskudd'!$C$5:$C$224,'X. Satser pensjonstilskudd'!$I$5:$I$224)</f>
        <v/>
      </c>
      <c r="L202" s="112" t="e">
        <f t="shared" si="14"/>
        <v>#VALUE!</v>
      </c>
      <c r="M202" s="192">
        <f t="shared" si="15"/>
        <v>0</v>
      </c>
      <c r="N202" s="192">
        <f>IFERROR(M202*'0. Oppsett'!$C$30,0)</f>
        <v>0</v>
      </c>
      <c r="O202" s="25">
        <v>0</v>
      </c>
      <c r="P202" s="25"/>
      <c r="Q202" s="25"/>
      <c r="R202" s="25"/>
      <c r="S202" s="25">
        <v>0</v>
      </c>
      <c r="T202" s="194">
        <v>0</v>
      </c>
      <c r="U202" s="194">
        <f t="shared" si="12"/>
        <v>0</v>
      </c>
    </row>
    <row r="203" spans="1:21" x14ac:dyDescent="0.25">
      <c r="A203" s="16">
        <v>199</v>
      </c>
      <c r="B203" s="103">
        <f>'X. Satser pensjonstilskudd'!B203</f>
        <v>0</v>
      </c>
      <c r="C203" s="17">
        <f>'X. Satser pensjonstilskudd'!C203</f>
        <v>0</v>
      </c>
      <c r="D203" s="17" t="str">
        <f>IFERROR(_xlfn.XLOOKUP($C203,factPensjon[Virksomhetsnr.],factPensjon[Forpliktelser]),"")</f>
        <v/>
      </c>
      <c r="E203" s="102">
        <f>SUMIFS(BasilRadata[Heltidsplasser
0-2],BasilRadata[År],'0. Oppsett'!$C$7-1,BasilRadata[1B. Organisasjonsnummer:],$C203)</f>
        <v>0</v>
      </c>
      <c r="F203" s="23">
        <f>'4. Selvkost og satser'!$B$55</f>
        <v>316180.61632690748</v>
      </c>
      <c r="G203" s="102">
        <f>SUMIFS(BasilRadata[Heltidsplasser
3-6],BasilRadata[År],'0. Oppsett'!$C$7-1,BasilRadata[1B. Organisasjonsnummer:],$C203)</f>
        <v>0</v>
      </c>
      <c r="H203" s="23">
        <f>'4. Selvkost og satser'!$B$56</f>
        <v>170582.7774748485</v>
      </c>
      <c r="I203" s="111">
        <f t="shared" si="13"/>
        <v>0</v>
      </c>
      <c r="J203" s="115">
        <f>SUMIFS(BasilRadata[8E. Oppgi antall årsverk barnehagen har pensjonsforpliktelser for:],BasilRadata[År],'0. Oppsett'!$C$7-1,BasilRadata[1B. Organisasjonsnummer:],'X. Utbetalingsmodul'!$C203)</f>
        <v>0</v>
      </c>
      <c r="K203" s="111" t="str">
        <f>_xlfn.XLOOKUP(C203,'X. Satser pensjonstilskudd'!$C$5:$C$224,'X. Satser pensjonstilskudd'!$I$5:$I$224)</f>
        <v/>
      </c>
      <c r="L203" s="112" t="e">
        <f t="shared" si="14"/>
        <v>#VALUE!</v>
      </c>
      <c r="M203" s="192">
        <f t="shared" si="15"/>
        <v>0</v>
      </c>
      <c r="N203" s="192">
        <f>IFERROR(M203*'0. Oppsett'!$C$30,0)</f>
        <v>0</v>
      </c>
      <c r="O203" s="25">
        <v>0</v>
      </c>
      <c r="P203" s="25"/>
      <c r="Q203" s="25"/>
      <c r="R203" s="25"/>
      <c r="S203" s="25">
        <v>0</v>
      </c>
      <c r="T203" s="194">
        <v>0</v>
      </c>
      <c r="U203" s="194">
        <f t="shared" ref="U203:U224" si="16">IFERROR(IF(B203="",0,I203+K203+N203+O203+S203+T203),0)</f>
        <v>0</v>
      </c>
    </row>
    <row r="204" spans="1:21" x14ac:dyDescent="0.25">
      <c r="A204" s="19">
        <v>200</v>
      </c>
      <c r="B204" s="103">
        <f>'X. Satser pensjonstilskudd'!B204</f>
        <v>0</v>
      </c>
      <c r="C204" s="17">
        <f>'X. Satser pensjonstilskudd'!C204</f>
        <v>0</v>
      </c>
      <c r="D204" s="17" t="str">
        <f>IFERROR(_xlfn.XLOOKUP($C204,factPensjon[Virksomhetsnr.],factPensjon[Forpliktelser]),"")</f>
        <v/>
      </c>
      <c r="E204" s="102">
        <f>SUMIFS(BasilRadata[Heltidsplasser
0-2],BasilRadata[År],'0. Oppsett'!$C$7-1,BasilRadata[1B. Organisasjonsnummer:],$C204)</f>
        <v>0</v>
      </c>
      <c r="F204" s="23">
        <f>'4. Selvkost og satser'!$B$55</f>
        <v>316180.61632690748</v>
      </c>
      <c r="G204" s="102">
        <f>SUMIFS(BasilRadata[Heltidsplasser
3-6],BasilRadata[År],'0. Oppsett'!$C$7-1,BasilRadata[1B. Organisasjonsnummer:],$C204)</f>
        <v>0</v>
      </c>
      <c r="H204" s="23">
        <f>'4. Selvkost og satser'!$B$56</f>
        <v>170582.7774748485</v>
      </c>
      <c r="I204" s="111">
        <f t="shared" si="13"/>
        <v>0</v>
      </c>
      <c r="J204" s="115">
        <f>SUMIFS(BasilRadata[8E. Oppgi antall årsverk barnehagen har pensjonsforpliktelser for:],BasilRadata[År],'0. Oppsett'!$C$7-1,BasilRadata[1B. Organisasjonsnummer:],'X. Utbetalingsmodul'!$C204)</f>
        <v>0</v>
      </c>
      <c r="K204" s="111" t="str">
        <f>_xlfn.XLOOKUP(C204,'X. Satser pensjonstilskudd'!$C$5:$C$224,'X. Satser pensjonstilskudd'!$I$5:$I$224)</f>
        <v/>
      </c>
      <c r="L204" s="112" t="e">
        <f t="shared" si="14"/>
        <v>#VALUE!</v>
      </c>
      <c r="M204" s="192">
        <f t="shared" si="15"/>
        <v>0</v>
      </c>
      <c r="N204" s="192">
        <f>IFERROR(M204*'0. Oppsett'!$C$30,0)</f>
        <v>0</v>
      </c>
      <c r="O204" s="25">
        <v>0</v>
      </c>
      <c r="P204" s="25"/>
      <c r="Q204" s="25"/>
      <c r="R204" s="25"/>
      <c r="S204" s="25">
        <v>0</v>
      </c>
      <c r="T204" s="194">
        <v>0</v>
      </c>
      <c r="U204" s="194">
        <f t="shared" si="16"/>
        <v>0</v>
      </c>
    </row>
    <row r="205" spans="1:21" x14ac:dyDescent="0.25">
      <c r="A205" s="16">
        <v>201</v>
      </c>
      <c r="B205" s="103">
        <f>'X. Satser pensjonstilskudd'!B205</f>
        <v>0</v>
      </c>
      <c r="C205" s="17">
        <f>'X. Satser pensjonstilskudd'!C205</f>
        <v>0</v>
      </c>
      <c r="D205" s="17" t="str">
        <f>IFERROR(_xlfn.XLOOKUP($C205,factPensjon[Virksomhetsnr.],factPensjon[Forpliktelser]),"")</f>
        <v/>
      </c>
      <c r="E205" s="102">
        <f>SUMIFS(BasilRadata[Heltidsplasser
0-2],BasilRadata[År],'0. Oppsett'!$C$7-1,BasilRadata[1B. Organisasjonsnummer:],$C205)</f>
        <v>0</v>
      </c>
      <c r="F205" s="23">
        <f>'4. Selvkost og satser'!$B$55</f>
        <v>316180.61632690748</v>
      </c>
      <c r="G205" s="102">
        <f>SUMIFS(BasilRadata[Heltidsplasser
3-6],BasilRadata[År],'0. Oppsett'!$C$7-1,BasilRadata[1B. Organisasjonsnummer:],$C205)</f>
        <v>0</v>
      </c>
      <c r="H205" s="23">
        <f>'4. Selvkost og satser'!$B$56</f>
        <v>170582.7774748485</v>
      </c>
      <c r="I205" s="111">
        <f t="shared" si="13"/>
        <v>0</v>
      </c>
      <c r="J205" s="115">
        <f>SUMIFS(BasilRadata[8E. Oppgi antall årsverk barnehagen har pensjonsforpliktelser for:],BasilRadata[År],'0. Oppsett'!$C$7-1,BasilRadata[1B. Organisasjonsnummer:],'X. Utbetalingsmodul'!$C205)</f>
        <v>0</v>
      </c>
      <c r="K205" s="111" t="str">
        <f>_xlfn.XLOOKUP(C205,'X. Satser pensjonstilskudd'!$C$5:$C$224,'X. Satser pensjonstilskudd'!$I$5:$I$224)</f>
        <v/>
      </c>
      <c r="L205" s="112" t="e">
        <f t="shared" si="14"/>
        <v>#VALUE!</v>
      </c>
      <c r="M205" s="192">
        <f t="shared" si="15"/>
        <v>0</v>
      </c>
      <c r="N205" s="192">
        <f>IFERROR(M205*'0. Oppsett'!$C$30,0)</f>
        <v>0</v>
      </c>
      <c r="O205" s="25">
        <v>0</v>
      </c>
      <c r="P205" s="25"/>
      <c r="Q205" s="25"/>
      <c r="R205" s="25"/>
      <c r="S205" s="25">
        <v>0</v>
      </c>
      <c r="T205" s="194">
        <v>0</v>
      </c>
      <c r="U205" s="194">
        <f t="shared" si="16"/>
        <v>0</v>
      </c>
    </row>
    <row r="206" spans="1:21" x14ac:dyDescent="0.25">
      <c r="A206" s="19">
        <v>202</v>
      </c>
      <c r="B206" s="103">
        <f>'X. Satser pensjonstilskudd'!B206</f>
        <v>0</v>
      </c>
      <c r="C206" s="17">
        <f>'X. Satser pensjonstilskudd'!C206</f>
        <v>0</v>
      </c>
      <c r="D206" s="17" t="str">
        <f>IFERROR(_xlfn.XLOOKUP($C206,factPensjon[Virksomhetsnr.],factPensjon[Forpliktelser]),"")</f>
        <v/>
      </c>
      <c r="E206" s="102">
        <f>SUMIFS(BasilRadata[Heltidsplasser
0-2],BasilRadata[År],'0. Oppsett'!$C$7-1,BasilRadata[1B. Organisasjonsnummer:],$C206)</f>
        <v>0</v>
      </c>
      <c r="F206" s="23">
        <f>'4. Selvkost og satser'!$B$55</f>
        <v>316180.61632690748</v>
      </c>
      <c r="G206" s="102">
        <f>SUMIFS(BasilRadata[Heltidsplasser
3-6],BasilRadata[År],'0. Oppsett'!$C$7-1,BasilRadata[1B. Organisasjonsnummer:],$C206)</f>
        <v>0</v>
      </c>
      <c r="H206" s="23">
        <f>'4. Selvkost og satser'!$B$56</f>
        <v>170582.7774748485</v>
      </c>
      <c r="I206" s="111">
        <f t="shared" si="13"/>
        <v>0</v>
      </c>
      <c r="J206" s="115">
        <f>SUMIFS(BasilRadata[8E. Oppgi antall årsverk barnehagen har pensjonsforpliktelser for:],BasilRadata[År],'0. Oppsett'!$C$7-1,BasilRadata[1B. Organisasjonsnummer:],'X. Utbetalingsmodul'!$C206)</f>
        <v>0</v>
      </c>
      <c r="K206" s="111" t="str">
        <f>_xlfn.XLOOKUP(C206,'X. Satser pensjonstilskudd'!$C$5:$C$224,'X. Satser pensjonstilskudd'!$I$5:$I$224)</f>
        <v/>
      </c>
      <c r="L206" s="112" t="e">
        <f t="shared" si="14"/>
        <v>#VALUE!</v>
      </c>
      <c r="M206" s="192">
        <f t="shared" si="15"/>
        <v>0</v>
      </c>
      <c r="N206" s="192">
        <f>IFERROR(M206*'0. Oppsett'!$C$30,0)</f>
        <v>0</v>
      </c>
      <c r="O206" s="25">
        <v>0</v>
      </c>
      <c r="P206" s="25"/>
      <c r="Q206" s="25"/>
      <c r="R206" s="25"/>
      <c r="S206" s="25">
        <v>0</v>
      </c>
      <c r="T206" s="194">
        <v>0</v>
      </c>
      <c r="U206" s="194">
        <f t="shared" si="16"/>
        <v>0</v>
      </c>
    </row>
    <row r="207" spans="1:21" x14ac:dyDescent="0.25">
      <c r="A207" s="16">
        <v>203</v>
      </c>
      <c r="B207" s="103">
        <f>'X. Satser pensjonstilskudd'!B207</f>
        <v>0</v>
      </c>
      <c r="C207" s="17">
        <f>'X. Satser pensjonstilskudd'!C207</f>
        <v>0</v>
      </c>
      <c r="D207" s="17" t="str">
        <f>IFERROR(_xlfn.XLOOKUP($C207,factPensjon[Virksomhetsnr.],factPensjon[Forpliktelser]),"")</f>
        <v/>
      </c>
      <c r="E207" s="102">
        <f>SUMIFS(BasilRadata[Heltidsplasser
0-2],BasilRadata[År],'0. Oppsett'!$C$7-1,BasilRadata[1B. Organisasjonsnummer:],$C207)</f>
        <v>0</v>
      </c>
      <c r="F207" s="23">
        <f>'4. Selvkost og satser'!$B$55</f>
        <v>316180.61632690748</v>
      </c>
      <c r="G207" s="102">
        <f>SUMIFS(BasilRadata[Heltidsplasser
3-6],BasilRadata[År],'0. Oppsett'!$C$7-1,BasilRadata[1B. Organisasjonsnummer:],$C207)</f>
        <v>0</v>
      </c>
      <c r="H207" s="23">
        <f>'4. Selvkost og satser'!$B$56</f>
        <v>170582.7774748485</v>
      </c>
      <c r="I207" s="111">
        <f t="shared" si="13"/>
        <v>0</v>
      </c>
      <c r="J207" s="115">
        <f>SUMIFS(BasilRadata[8E. Oppgi antall årsverk barnehagen har pensjonsforpliktelser for:],BasilRadata[År],'0. Oppsett'!$C$7-1,BasilRadata[1B. Organisasjonsnummer:],'X. Utbetalingsmodul'!$C207)</f>
        <v>0</v>
      </c>
      <c r="K207" s="111" t="str">
        <f>_xlfn.XLOOKUP(C207,'X. Satser pensjonstilskudd'!$C$5:$C$224,'X. Satser pensjonstilskudd'!$I$5:$I$224)</f>
        <v/>
      </c>
      <c r="L207" s="112" t="e">
        <f t="shared" si="14"/>
        <v>#VALUE!</v>
      </c>
      <c r="M207" s="192">
        <f t="shared" si="15"/>
        <v>0</v>
      </c>
      <c r="N207" s="192">
        <f>IFERROR(M207*'0. Oppsett'!$C$30,0)</f>
        <v>0</v>
      </c>
      <c r="O207" s="25">
        <v>0</v>
      </c>
      <c r="P207" s="25"/>
      <c r="Q207" s="25"/>
      <c r="R207" s="25"/>
      <c r="S207" s="25">
        <v>0</v>
      </c>
      <c r="T207" s="194">
        <v>0</v>
      </c>
      <c r="U207" s="194">
        <f t="shared" si="16"/>
        <v>0</v>
      </c>
    </row>
    <row r="208" spans="1:21" x14ac:dyDescent="0.25">
      <c r="A208" s="19">
        <v>204</v>
      </c>
      <c r="B208" s="103">
        <f>'X. Satser pensjonstilskudd'!B208</f>
        <v>0</v>
      </c>
      <c r="C208" s="17">
        <f>'X. Satser pensjonstilskudd'!C208</f>
        <v>0</v>
      </c>
      <c r="D208" s="17" t="str">
        <f>IFERROR(_xlfn.XLOOKUP($C208,factPensjon[Virksomhetsnr.],factPensjon[Forpliktelser]),"")</f>
        <v/>
      </c>
      <c r="E208" s="102">
        <f>SUMIFS(BasilRadata[Heltidsplasser
0-2],BasilRadata[År],'0. Oppsett'!$C$7-1,BasilRadata[1B. Organisasjonsnummer:],$C208)</f>
        <v>0</v>
      </c>
      <c r="F208" s="23">
        <f>'4. Selvkost og satser'!$B$55</f>
        <v>316180.61632690748</v>
      </c>
      <c r="G208" s="102">
        <f>SUMIFS(BasilRadata[Heltidsplasser
3-6],BasilRadata[År],'0. Oppsett'!$C$7-1,BasilRadata[1B. Organisasjonsnummer:],$C208)</f>
        <v>0</v>
      </c>
      <c r="H208" s="23">
        <f>'4. Selvkost og satser'!$B$56</f>
        <v>170582.7774748485</v>
      </c>
      <c r="I208" s="111">
        <f t="shared" si="13"/>
        <v>0</v>
      </c>
      <c r="J208" s="115">
        <f>SUMIFS(BasilRadata[8E. Oppgi antall årsverk barnehagen har pensjonsforpliktelser for:],BasilRadata[År],'0. Oppsett'!$C$7-1,BasilRadata[1B. Organisasjonsnummer:],'X. Utbetalingsmodul'!$C208)</f>
        <v>0</v>
      </c>
      <c r="K208" s="111" t="str">
        <f>_xlfn.XLOOKUP(C208,'X. Satser pensjonstilskudd'!$C$5:$C$224,'X. Satser pensjonstilskudd'!$I$5:$I$224)</f>
        <v/>
      </c>
      <c r="L208" s="112" t="e">
        <f t="shared" si="14"/>
        <v>#VALUE!</v>
      </c>
      <c r="M208" s="192">
        <f t="shared" si="15"/>
        <v>0</v>
      </c>
      <c r="N208" s="192">
        <f>IFERROR(M208*'0. Oppsett'!$C$30,0)</f>
        <v>0</v>
      </c>
      <c r="O208" s="25">
        <v>0</v>
      </c>
      <c r="P208" s="25"/>
      <c r="Q208" s="25"/>
      <c r="R208" s="25"/>
      <c r="S208" s="25">
        <v>0</v>
      </c>
      <c r="T208" s="194">
        <v>0</v>
      </c>
      <c r="U208" s="194">
        <f t="shared" si="16"/>
        <v>0</v>
      </c>
    </row>
    <row r="209" spans="1:21" x14ac:dyDescent="0.25">
      <c r="A209" s="16">
        <v>205</v>
      </c>
      <c r="B209" s="103">
        <f>'X. Satser pensjonstilskudd'!B209</f>
        <v>0</v>
      </c>
      <c r="C209" s="17">
        <f>'X. Satser pensjonstilskudd'!C209</f>
        <v>0</v>
      </c>
      <c r="D209" s="17" t="str">
        <f>IFERROR(_xlfn.XLOOKUP($C209,factPensjon[Virksomhetsnr.],factPensjon[Forpliktelser]),"")</f>
        <v/>
      </c>
      <c r="E209" s="102">
        <f>SUMIFS(BasilRadata[Heltidsplasser
0-2],BasilRadata[År],'0. Oppsett'!$C$7-1,BasilRadata[1B. Organisasjonsnummer:],$C209)</f>
        <v>0</v>
      </c>
      <c r="F209" s="23">
        <f>'4. Selvkost og satser'!$B$55</f>
        <v>316180.61632690748</v>
      </c>
      <c r="G209" s="102">
        <f>SUMIFS(BasilRadata[Heltidsplasser
3-6],BasilRadata[År],'0. Oppsett'!$C$7-1,BasilRadata[1B. Organisasjonsnummer:],$C209)</f>
        <v>0</v>
      </c>
      <c r="H209" s="23">
        <f>'4. Selvkost og satser'!$B$56</f>
        <v>170582.7774748485</v>
      </c>
      <c r="I209" s="111">
        <f t="shared" si="13"/>
        <v>0</v>
      </c>
      <c r="J209" s="115">
        <f>SUMIFS(BasilRadata[8E. Oppgi antall årsverk barnehagen har pensjonsforpliktelser for:],BasilRadata[År],'0. Oppsett'!$C$7-1,BasilRadata[1B. Organisasjonsnummer:],'X. Utbetalingsmodul'!$C209)</f>
        <v>0</v>
      </c>
      <c r="K209" s="111" t="str">
        <f>_xlfn.XLOOKUP(C209,'X. Satser pensjonstilskudd'!$C$5:$C$224,'X. Satser pensjonstilskudd'!$I$5:$I$224)</f>
        <v/>
      </c>
      <c r="L209" s="112" t="e">
        <f t="shared" si="14"/>
        <v>#VALUE!</v>
      </c>
      <c r="M209" s="192">
        <f t="shared" si="15"/>
        <v>0</v>
      </c>
      <c r="N209" s="192">
        <f>IFERROR(M209*'0. Oppsett'!$C$30,0)</f>
        <v>0</v>
      </c>
      <c r="O209" s="25">
        <v>0</v>
      </c>
      <c r="P209" s="25"/>
      <c r="Q209" s="25"/>
      <c r="R209" s="25"/>
      <c r="S209" s="25">
        <v>0</v>
      </c>
      <c r="T209" s="194">
        <v>0</v>
      </c>
      <c r="U209" s="194">
        <f t="shared" si="16"/>
        <v>0</v>
      </c>
    </row>
    <row r="210" spans="1:21" x14ac:dyDescent="0.25">
      <c r="A210" s="19">
        <v>206</v>
      </c>
      <c r="B210" s="103">
        <f>'X. Satser pensjonstilskudd'!B210</f>
        <v>0</v>
      </c>
      <c r="C210" s="17">
        <f>'X. Satser pensjonstilskudd'!C210</f>
        <v>0</v>
      </c>
      <c r="D210" s="17" t="str">
        <f>IFERROR(_xlfn.XLOOKUP($C210,factPensjon[Virksomhetsnr.],factPensjon[Forpliktelser]),"")</f>
        <v/>
      </c>
      <c r="E210" s="102">
        <f>SUMIFS(BasilRadata[Heltidsplasser
0-2],BasilRadata[År],'0. Oppsett'!$C$7-1,BasilRadata[1B. Organisasjonsnummer:],$C210)</f>
        <v>0</v>
      </c>
      <c r="F210" s="23">
        <f>'4. Selvkost og satser'!$B$55</f>
        <v>316180.61632690748</v>
      </c>
      <c r="G210" s="102">
        <f>SUMIFS(BasilRadata[Heltidsplasser
3-6],BasilRadata[År],'0. Oppsett'!$C$7-1,BasilRadata[1B. Organisasjonsnummer:],$C210)</f>
        <v>0</v>
      </c>
      <c r="H210" s="23">
        <f>'4. Selvkost og satser'!$B$56</f>
        <v>170582.7774748485</v>
      </c>
      <c r="I210" s="111">
        <f t="shared" si="13"/>
        <v>0</v>
      </c>
      <c r="J210" s="115">
        <f>SUMIFS(BasilRadata[8E. Oppgi antall årsverk barnehagen har pensjonsforpliktelser for:],BasilRadata[År],'0. Oppsett'!$C$7-1,BasilRadata[1B. Organisasjonsnummer:],'X. Utbetalingsmodul'!$C210)</f>
        <v>0</v>
      </c>
      <c r="K210" s="111" t="str">
        <f>_xlfn.XLOOKUP(C210,'X. Satser pensjonstilskudd'!$C$5:$C$224,'X. Satser pensjonstilskudd'!$I$5:$I$224)</f>
        <v/>
      </c>
      <c r="L210" s="112" t="e">
        <f t="shared" si="14"/>
        <v>#VALUE!</v>
      </c>
      <c r="M210" s="192">
        <f t="shared" si="15"/>
        <v>0</v>
      </c>
      <c r="N210" s="192">
        <f>IFERROR(M210*'0. Oppsett'!$C$30,0)</f>
        <v>0</v>
      </c>
      <c r="O210" s="25">
        <v>0</v>
      </c>
      <c r="P210" s="25"/>
      <c r="Q210" s="25"/>
      <c r="R210" s="25"/>
      <c r="S210" s="25">
        <v>0</v>
      </c>
      <c r="T210" s="194">
        <v>0</v>
      </c>
      <c r="U210" s="194">
        <f t="shared" si="16"/>
        <v>0</v>
      </c>
    </row>
    <row r="211" spans="1:21" x14ac:dyDescent="0.25">
      <c r="A211" s="16">
        <v>207</v>
      </c>
      <c r="B211" s="103">
        <f>'X. Satser pensjonstilskudd'!B211</f>
        <v>0</v>
      </c>
      <c r="C211" s="17">
        <f>'X. Satser pensjonstilskudd'!C211</f>
        <v>0</v>
      </c>
      <c r="D211" s="17" t="str">
        <f>IFERROR(_xlfn.XLOOKUP($C211,factPensjon[Virksomhetsnr.],factPensjon[Forpliktelser]),"")</f>
        <v/>
      </c>
      <c r="E211" s="102">
        <f>SUMIFS(BasilRadata[Heltidsplasser
0-2],BasilRadata[År],'0. Oppsett'!$C$7-1,BasilRadata[1B. Organisasjonsnummer:],$C211)</f>
        <v>0</v>
      </c>
      <c r="F211" s="23">
        <f>'4. Selvkost og satser'!$B$55</f>
        <v>316180.61632690748</v>
      </c>
      <c r="G211" s="102">
        <f>SUMIFS(BasilRadata[Heltidsplasser
3-6],BasilRadata[År],'0. Oppsett'!$C$7-1,BasilRadata[1B. Organisasjonsnummer:],$C211)</f>
        <v>0</v>
      </c>
      <c r="H211" s="23">
        <f>'4. Selvkost og satser'!$B$56</f>
        <v>170582.7774748485</v>
      </c>
      <c r="I211" s="111">
        <f t="shared" si="13"/>
        <v>0</v>
      </c>
      <c r="J211" s="115">
        <f>SUMIFS(BasilRadata[8E. Oppgi antall årsverk barnehagen har pensjonsforpliktelser for:],BasilRadata[År],'0. Oppsett'!$C$7-1,BasilRadata[1B. Organisasjonsnummer:],'X. Utbetalingsmodul'!$C211)</f>
        <v>0</v>
      </c>
      <c r="K211" s="111" t="str">
        <f>_xlfn.XLOOKUP(C211,'X. Satser pensjonstilskudd'!$C$5:$C$224,'X. Satser pensjonstilskudd'!$I$5:$I$224)</f>
        <v/>
      </c>
      <c r="L211" s="112" t="e">
        <f t="shared" si="14"/>
        <v>#VALUE!</v>
      </c>
      <c r="M211" s="192">
        <f t="shared" si="15"/>
        <v>0</v>
      </c>
      <c r="N211" s="192">
        <f>IFERROR(M211*'0. Oppsett'!$C$30,0)</f>
        <v>0</v>
      </c>
      <c r="O211" s="25">
        <v>0</v>
      </c>
      <c r="P211" s="25"/>
      <c r="Q211" s="25"/>
      <c r="R211" s="25"/>
      <c r="S211" s="25">
        <v>0</v>
      </c>
      <c r="T211" s="194">
        <v>0</v>
      </c>
      <c r="U211" s="194">
        <f t="shared" si="16"/>
        <v>0</v>
      </c>
    </row>
    <row r="212" spans="1:21" x14ac:dyDescent="0.25">
      <c r="A212" s="19">
        <v>208</v>
      </c>
      <c r="B212" s="103">
        <f>'X. Satser pensjonstilskudd'!B212</f>
        <v>0</v>
      </c>
      <c r="C212" s="17">
        <f>'X. Satser pensjonstilskudd'!C212</f>
        <v>0</v>
      </c>
      <c r="D212" s="17" t="str">
        <f>IFERROR(_xlfn.XLOOKUP($C212,factPensjon[Virksomhetsnr.],factPensjon[Forpliktelser]),"")</f>
        <v/>
      </c>
      <c r="E212" s="102">
        <f>SUMIFS(BasilRadata[Heltidsplasser
0-2],BasilRadata[År],'0. Oppsett'!$C$7-1,BasilRadata[1B. Organisasjonsnummer:],$C212)</f>
        <v>0</v>
      </c>
      <c r="F212" s="23">
        <f>'4. Selvkost og satser'!$B$55</f>
        <v>316180.61632690748</v>
      </c>
      <c r="G212" s="102">
        <f>SUMIFS(BasilRadata[Heltidsplasser
3-6],BasilRadata[År],'0. Oppsett'!$C$7-1,BasilRadata[1B. Organisasjonsnummer:],$C212)</f>
        <v>0</v>
      </c>
      <c r="H212" s="23">
        <f>'4. Selvkost og satser'!$B$56</f>
        <v>170582.7774748485</v>
      </c>
      <c r="I212" s="111">
        <f t="shared" si="13"/>
        <v>0</v>
      </c>
      <c r="J212" s="115">
        <f>SUMIFS(BasilRadata[8E. Oppgi antall årsverk barnehagen har pensjonsforpliktelser for:],BasilRadata[År],'0. Oppsett'!$C$7-1,BasilRadata[1B. Organisasjonsnummer:],'X. Utbetalingsmodul'!$C212)</f>
        <v>0</v>
      </c>
      <c r="K212" s="111" t="str">
        <f>_xlfn.XLOOKUP(C212,'X. Satser pensjonstilskudd'!$C$5:$C$224,'X. Satser pensjonstilskudd'!$I$5:$I$224)</f>
        <v/>
      </c>
      <c r="L212" s="112" t="e">
        <f t="shared" si="14"/>
        <v>#VALUE!</v>
      </c>
      <c r="M212" s="192">
        <f t="shared" si="15"/>
        <v>0</v>
      </c>
      <c r="N212" s="192">
        <f>IFERROR(M212*'0. Oppsett'!$C$30,0)</f>
        <v>0</v>
      </c>
      <c r="O212" s="25">
        <v>0</v>
      </c>
      <c r="P212" s="25"/>
      <c r="Q212" s="25"/>
      <c r="R212" s="25"/>
      <c r="S212" s="25">
        <v>0</v>
      </c>
      <c r="T212" s="194">
        <v>0</v>
      </c>
      <c r="U212" s="194">
        <f t="shared" si="16"/>
        <v>0</v>
      </c>
    </row>
    <row r="213" spans="1:21" x14ac:dyDescent="0.25">
      <c r="A213" s="16">
        <v>209</v>
      </c>
      <c r="B213" s="103">
        <f>'X. Satser pensjonstilskudd'!B213</f>
        <v>0</v>
      </c>
      <c r="C213" s="17">
        <f>'X. Satser pensjonstilskudd'!C213</f>
        <v>0</v>
      </c>
      <c r="D213" s="17" t="str">
        <f>IFERROR(_xlfn.XLOOKUP($C213,factPensjon[Virksomhetsnr.],factPensjon[Forpliktelser]),"")</f>
        <v/>
      </c>
      <c r="E213" s="102">
        <f>SUMIFS(BasilRadata[Heltidsplasser
0-2],BasilRadata[År],'0. Oppsett'!$C$7-1,BasilRadata[1B. Organisasjonsnummer:],$C213)</f>
        <v>0</v>
      </c>
      <c r="F213" s="23">
        <f>'4. Selvkost og satser'!$B$55</f>
        <v>316180.61632690748</v>
      </c>
      <c r="G213" s="102">
        <f>SUMIFS(BasilRadata[Heltidsplasser
3-6],BasilRadata[År],'0. Oppsett'!$C$7-1,BasilRadata[1B. Organisasjonsnummer:],$C213)</f>
        <v>0</v>
      </c>
      <c r="H213" s="23">
        <f>'4. Selvkost og satser'!$B$56</f>
        <v>170582.7774748485</v>
      </c>
      <c r="I213" s="111">
        <f t="shared" si="13"/>
        <v>0</v>
      </c>
      <c r="J213" s="115">
        <f>SUMIFS(BasilRadata[8E. Oppgi antall årsverk barnehagen har pensjonsforpliktelser for:],BasilRadata[År],'0. Oppsett'!$C$7-1,BasilRadata[1B. Organisasjonsnummer:],'X. Utbetalingsmodul'!$C213)</f>
        <v>0</v>
      </c>
      <c r="K213" s="111" t="str">
        <f>_xlfn.XLOOKUP(C213,'X. Satser pensjonstilskudd'!$C$5:$C$224,'X. Satser pensjonstilskudd'!$I$5:$I$224)</f>
        <v/>
      </c>
      <c r="L213" s="112" t="e">
        <f t="shared" si="14"/>
        <v>#VALUE!</v>
      </c>
      <c r="M213" s="192">
        <f t="shared" si="15"/>
        <v>0</v>
      </c>
      <c r="N213" s="192">
        <f>IFERROR(M213*'0. Oppsett'!$C$30,0)</f>
        <v>0</v>
      </c>
      <c r="O213" s="25">
        <v>0</v>
      </c>
      <c r="P213" s="25"/>
      <c r="Q213" s="25"/>
      <c r="R213" s="25"/>
      <c r="S213" s="25">
        <v>0</v>
      </c>
      <c r="T213" s="194">
        <v>0</v>
      </c>
      <c r="U213" s="194">
        <f t="shared" si="16"/>
        <v>0</v>
      </c>
    </row>
    <row r="214" spans="1:21" x14ac:dyDescent="0.25">
      <c r="A214" s="19">
        <v>210</v>
      </c>
      <c r="B214" s="103">
        <f>'X. Satser pensjonstilskudd'!B214</f>
        <v>0</v>
      </c>
      <c r="C214" s="17">
        <f>'X. Satser pensjonstilskudd'!C214</f>
        <v>0</v>
      </c>
      <c r="D214" s="17" t="str">
        <f>IFERROR(_xlfn.XLOOKUP($C214,factPensjon[Virksomhetsnr.],factPensjon[Forpliktelser]),"")</f>
        <v/>
      </c>
      <c r="E214" s="102">
        <f>SUMIFS(BasilRadata[Heltidsplasser
0-2],BasilRadata[År],'0. Oppsett'!$C$7-1,BasilRadata[1B. Organisasjonsnummer:],$C214)</f>
        <v>0</v>
      </c>
      <c r="F214" s="23">
        <f>'4. Selvkost og satser'!$B$55</f>
        <v>316180.61632690748</v>
      </c>
      <c r="G214" s="102">
        <f>SUMIFS(BasilRadata[Heltidsplasser
3-6],BasilRadata[År],'0. Oppsett'!$C$7-1,BasilRadata[1B. Organisasjonsnummer:],$C214)</f>
        <v>0</v>
      </c>
      <c r="H214" s="23">
        <f>'4. Selvkost og satser'!$B$56</f>
        <v>170582.7774748485</v>
      </c>
      <c r="I214" s="111">
        <f t="shared" si="13"/>
        <v>0</v>
      </c>
      <c r="J214" s="115">
        <f>SUMIFS(BasilRadata[8E. Oppgi antall årsverk barnehagen har pensjonsforpliktelser for:],BasilRadata[År],'0. Oppsett'!$C$7-1,BasilRadata[1B. Organisasjonsnummer:],'X. Utbetalingsmodul'!$C214)</f>
        <v>0</v>
      </c>
      <c r="K214" s="111" t="str">
        <f>_xlfn.XLOOKUP(C214,'X. Satser pensjonstilskudd'!$C$5:$C$224,'X. Satser pensjonstilskudd'!$I$5:$I$224)</f>
        <v/>
      </c>
      <c r="L214" s="112" t="e">
        <f t="shared" si="14"/>
        <v>#VALUE!</v>
      </c>
      <c r="M214" s="192">
        <f t="shared" si="15"/>
        <v>0</v>
      </c>
      <c r="N214" s="192">
        <f>IFERROR(M214*'0. Oppsett'!$C$30,0)</f>
        <v>0</v>
      </c>
      <c r="O214" s="25">
        <v>0</v>
      </c>
      <c r="P214" s="25"/>
      <c r="Q214" s="25"/>
      <c r="R214" s="25"/>
      <c r="S214" s="25">
        <v>0</v>
      </c>
      <c r="T214" s="194">
        <v>0</v>
      </c>
      <c r="U214" s="194">
        <f t="shared" si="16"/>
        <v>0</v>
      </c>
    </row>
    <row r="215" spans="1:21" x14ac:dyDescent="0.25">
      <c r="A215" s="16">
        <v>211</v>
      </c>
      <c r="B215" s="103">
        <f>'X. Satser pensjonstilskudd'!B215</f>
        <v>0</v>
      </c>
      <c r="C215" s="17">
        <f>'X. Satser pensjonstilskudd'!C215</f>
        <v>0</v>
      </c>
      <c r="D215" s="17" t="str">
        <f>IFERROR(_xlfn.XLOOKUP($C215,factPensjon[Virksomhetsnr.],factPensjon[Forpliktelser]),"")</f>
        <v/>
      </c>
      <c r="E215" s="102">
        <f>SUMIFS(BasilRadata[Heltidsplasser
0-2],BasilRadata[År],'0. Oppsett'!$C$7-1,BasilRadata[1B. Organisasjonsnummer:],$C215)</f>
        <v>0</v>
      </c>
      <c r="F215" s="23">
        <f>'4. Selvkost og satser'!$B$55</f>
        <v>316180.61632690748</v>
      </c>
      <c r="G215" s="102">
        <f>SUMIFS(BasilRadata[Heltidsplasser
3-6],BasilRadata[År],'0. Oppsett'!$C$7-1,BasilRadata[1B. Organisasjonsnummer:],$C215)</f>
        <v>0</v>
      </c>
      <c r="H215" s="23">
        <f>'4. Selvkost og satser'!$B$56</f>
        <v>170582.7774748485</v>
      </c>
      <c r="I215" s="111">
        <f t="shared" si="13"/>
        <v>0</v>
      </c>
      <c r="J215" s="115">
        <f>SUMIFS(BasilRadata[8E. Oppgi antall årsverk barnehagen har pensjonsforpliktelser for:],BasilRadata[År],'0. Oppsett'!$C$7-1,BasilRadata[1B. Organisasjonsnummer:],'X. Utbetalingsmodul'!$C215)</f>
        <v>0</v>
      </c>
      <c r="K215" s="111" t="str">
        <f>_xlfn.XLOOKUP(C215,'X. Satser pensjonstilskudd'!$C$5:$C$224,'X. Satser pensjonstilskudd'!$I$5:$I$224)</f>
        <v/>
      </c>
      <c r="L215" s="112" t="e">
        <f t="shared" si="14"/>
        <v>#VALUE!</v>
      </c>
      <c r="M215" s="192">
        <f t="shared" si="15"/>
        <v>0</v>
      </c>
      <c r="N215" s="192">
        <f>IFERROR(M215*'0. Oppsett'!$C$30,0)</f>
        <v>0</v>
      </c>
      <c r="O215" s="25">
        <v>0</v>
      </c>
      <c r="P215" s="25"/>
      <c r="Q215" s="25"/>
      <c r="R215" s="25"/>
      <c r="S215" s="25">
        <v>0</v>
      </c>
      <c r="T215" s="194">
        <v>0</v>
      </c>
      <c r="U215" s="194">
        <f t="shared" si="16"/>
        <v>0</v>
      </c>
    </row>
    <row r="216" spans="1:21" x14ac:dyDescent="0.25">
      <c r="A216" s="19">
        <v>212</v>
      </c>
      <c r="B216" s="103">
        <f>'X. Satser pensjonstilskudd'!B216</f>
        <v>0</v>
      </c>
      <c r="C216" s="17">
        <f>'X. Satser pensjonstilskudd'!C216</f>
        <v>0</v>
      </c>
      <c r="D216" s="17" t="str">
        <f>IFERROR(_xlfn.XLOOKUP($C216,factPensjon[Virksomhetsnr.],factPensjon[Forpliktelser]),"")</f>
        <v/>
      </c>
      <c r="E216" s="102">
        <f>SUMIFS(BasilRadata[Heltidsplasser
0-2],BasilRadata[År],'0. Oppsett'!$C$7-1,BasilRadata[1B. Organisasjonsnummer:],$C216)</f>
        <v>0</v>
      </c>
      <c r="F216" s="23">
        <f>'4. Selvkost og satser'!$B$55</f>
        <v>316180.61632690748</v>
      </c>
      <c r="G216" s="102">
        <f>SUMIFS(BasilRadata[Heltidsplasser
3-6],BasilRadata[År],'0. Oppsett'!$C$7-1,BasilRadata[1B. Organisasjonsnummer:],$C216)</f>
        <v>0</v>
      </c>
      <c r="H216" s="23">
        <f>'4. Selvkost og satser'!$B$56</f>
        <v>170582.7774748485</v>
      </c>
      <c r="I216" s="111">
        <f t="shared" si="13"/>
        <v>0</v>
      </c>
      <c r="J216" s="115">
        <f>SUMIFS(BasilRadata[8E. Oppgi antall årsverk barnehagen har pensjonsforpliktelser for:],BasilRadata[År],'0. Oppsett'!$C$7-1,BasilRadata[1B. Organisasjonsnummer:],'X. Utbetalingsmodul'!$C216)</f>
        <v>0</v>
      </c>
      <c r="K216" s="111" t="str">
        <f>_xlfn.XLOOKUP(C216,'X. Satser pensjonstilskudd'!$C$5:$C$224,'X. Satser pensjonstilskudd'!$I$5:$I$224)</f>
        <v/>
      </c>
      <c r="L216" s="112" t="e">
        <f t="shared" si="14"/>
        <v>#VALUE!</v>
      </c>
      <c r="M216" s="192">
        <f t="shared" si="15"/>
        <v>0</v>
      </c>
      <c r="N216" s="192">
        <f>IFERROR(M216*'0. Oppsett'!$C$30,0)</f>
        <v>0</v>
      </c>
      <c r="O216" s="25">
        <v>0</v>
      </c>
      <c r="P216" s="25"/>
      <c r="Q216" s="25"/>
      <c r="R216" s="25"/>
      <c r="S216" s="25">
        <v>0</v>
      </c>
      <c r="T216" s="194">
        <v>0</v>
      </c>
      <c r="U216" s="194">
        <f t="shared" si="16"/>
        <v>0</v>
      </c>
    </row>
    <row r="217" spans="1:21" x14ac:dyDescent="0.25">
      <c r="A217" s="16">
        <v>213</v>
      </c>
      <c r="B217" s="103">
        <f>'X. Satser pensjonstilskudd'!B217</f>
        <v>0</v>
      </c>
      <c r="C217" s="17">
        <f>'X. Satser pensjonstilskudd'!C217</f>
        <v>0</v>
      </c>
      <c r="D217" s="17" t="str">
        <f>IFERROR(_xlfn.XLOOKUP($C217,factPensjon[Virksomhetsnr.],factPensjon[Forpliktelser]),"")</f>
        <v/>
      </c>
      <c r="E217" s="102">
        <f>SUMIFS(BasilRadata[Heltidsplasser
0-2],BasilRadata[År],'0. Oppsett'!$C$7-1,BasilRadata[1B. Organisasjonsnummer:],$C217)</f>
        <v>0</v>
      </c>
      <c r="F217" s="23">
        <f>'4. Selvkost og satser'!$B$55</f>
        <v>316180.61632690748</v>
      </c>
      <c r="G217" s="102">
        <f>SUMIFS(BasilRadata[Heltidsplasser
3-6],BasilRadata[År],'0. Oppsett'!$C$7-1,BasilRadata[1B. Organisasjonsnummer:],$C217)</f>
        <v>0</v>
      </c>
      <c r="H217" s="23">
        <f>'4. Selvkost og satser'!$B$56</f>
        <v>170582.7774748485</v>
      </c>
      <c r="I217" s="111">
        <f t="shared" si="13"/>
        <v>0</v>
      </c>
      <c r="J217" s="115">
        <f>SUMIFS(BasilRadata[8E. Oppgi antall årsverk barnehagen har pensjonsforpliktelser for:],BasilRadata[År],'0. Oppsett'!$C$7-1,BasilRadata[1B. Organisasjonsnummer:],'X. Utbetalingsmodul'!$C217)</f>
        <v>0</v>
      </c>
      <c r="K217" s="111" t="str">
        <f>_xlfn.XLOOKUP(C217,'X. Satser pensjonstilskudd'!$C$5:$C$224,'X. Satser pensjonstilskudd'!$I$5:$I$224)</f>
        <v/>
      </c>
      <c r="L217" s="112" t="e">
        <f t="shared" si="14"/>
        <v>#VALUE!</v>
      </c>
      <c r="M217" s="192">
        <f t="shared" si="15"/>
        <v>0</v>
      </c>
      <c r="N217" s="192">
        <f>IFERROR(M217*'0. Oppsett'!$C$30,0)</f>
        <v>0</v>
      </c>
      <c r="O217" s="25">
        <v>0</v>
      </c>
      <c r="P217" s="25"/>
      <c r="Q217" s="25"/>
      <c r="R217" s="25"/>
      <c r="S217" s="25">
        <v>0</v>
      </c>
      <c r="T217" s="194">
        <v>0</v>
      </c>
      <c r="U217" s="194">
        <f t="shared" si="16"/>
        <v>0</v>
      </c>
    </row>
    <row r="218" spans="1:21" x14ac:dyDescent="0.25">
      <c r="A218" s="19">
        <v>214</v>
      </c>
      <c r="B218" s="103">
        <f>'X. Satser pensjonstilskudd'!B218</f>
        <v>0</v>
      </c>
      <c r="C218" s="17">
        <f>'X. Satser pensjonstilskudd'!C218</f>
        <v>0</v>
      </c>
      <c r="D218" s="17" t="str">
        <f>IFERROR(_xlfn.XLOOKUP($C218,factPensjon[Virksomhetsnr.],factPensjon[Forpliktelser]),"")</f>
        <v/>
      </c>
      <c r="E218" s="102">
        <f>SUMIFS(BasilRadata[Heltidsplasser
0-2],BasilRadata[År],'0. Oppsett'!$C$7-1,BasilRadata[1B. Organisasjonsnummer:],$C218)</f>
        <v>0</v>
      </c>
      <c r="F218" s="23">
        <f>'4. Selvkost og satser'!$B$55</f>
        <v>316180.61632690748</v>
      </c>
      <c r="G218" s="102">
        <f>SUMIFS(BasilRadata[Heltidsplasser
3-6],BasilRadata[År],'0. Oppsett'!$C$7-1,BasilRadata[1B. Organisasjonsnummer:],$C218)</f>
        <v>0</v>
      </c>
      <c r="H218" s="23">
        <f>'4. Selvkost og satser'!$B$56</f>
        <v>170582.7774748485</v>
      </c>
      <c r="I218" s="111">
        <f t="shared" si="13"/>
        <v>0</v>
      </c>
      <c r="J218" s="115">
        <f>SUMIFS(BasilRadata[8E. Oppgi antall årsverk barnehagen har pensjonsforpliktelser for:],BasilRadata[År],'0. Oppsett'!$C$7-1,BasilRadata[1B. Organisasjonsnummer:],'X. Utbetalingsmodul'!$C218)</f>
        <v>0</v>
      </c>
      <c r="K218" s="111" t="str">
        <f>_xlfn.XLOOKUP(C218,'X. Satser pensjonstilskudd'!$C$5:$C$224,'X. Satser pensjonstilskudd'!$I$5:$I$224)</f>
        <v/>
      </c>
      <c r="L218" s="112" t="e">
        <f t="shared" si="14"/>
        <v>#VALUE!</v>
      </c>
      <c r="M218" s="192">
        <f t="shared" si="15"/>
        <v>0</v>
      </c>
      <c r="N218" s="192">
        <f>IFERROR(M218*'0. Oppsett'!$C$30,0)</f>
        <v>0</v>
      </c>
      <c r="O218" s="25">
        <v>0</v>
      </c>
      <c r="P218" s="25"/>
      <c r="Q218" s="25"/>
      <c r="R218" s="25"/>
      <c r="S218" s="25">
        <v>0</v>
      </c>
      <c r="T218" s="194">
        <v>0</v>
      </c>
      <c r="U218" s="194">
        <f t="shared" si="16"/>
        <v>0</v>
      </c>
    </row>
    <row r="219" spans="1:21" x14ac:dyDescent="0.25">
      <c r="A219" s="16">
        <v>215</v>
      </c>
      <c r="B219" s="103">
        <f>'X. Satser pensjonstilskudd'!B219</f>
        <v>0</v>
      </c>
      <c r="C219" s="17">
        <f>'X. Satser pensjonstilskudd'!C219</f>
        <v>0</v>
      </c>
      <c r="D219" s="17" t="str">
        <f>IFERROR(_xlfn.XLOOKUP($C219,factPensjon[Virksomhetsnr.],factPensjon[Forpliktelser]),"")</f>
        <v/>
      </c>
      <c r="E219" s="102">
        <f>SUMIFS(BasilRadata[Heltidsplasser
0-2],BasilRadata[År],'0. Oppsett'!$C$7-1,BasilRadata[1B. Organisasjonsnummer:],$C219)</f>
        <v>0</v>
      </c>
      <c r="F219" s="23">
        <f>'4. Selvkost og satser'!$B$55</f>
        <v>316180.61632690748</v>
      </c>
      <c r="G219" s="102">
        <f>SUMIFS(BasilRadata[Heltidsplasser
3-6],BasilRadata[År],'0. Oppsett'!$C$7-1,BasilRadata[1B. Organisasjonsnummer:],$C219)</f>
        <v>0</v>
      </c>
      <c r="H219" s="23">
        <f>'4. Selvkost og satser'!$B$56</f>
        <v>170582.7774748485</v>
      </c>
      <c r="I219" s="111">
        <f t="shared" si="13"/>
        <v>0</v>
      </c>
      <c r="J219" s="115">
        <f>SUMIFS(BasilRadata[8E. Oppgi antall årsverk barnehagen har pensjonsforpliktelser for:],BasilRadata[År],'0. Oppsett'!$C$7-1,BasilRadata[1B. Organisasjonsnummer:],'X. Utbetalingsmodul'!$C219)</f>
        <v>0</v>
      </c>
      <c r="K219" s="111" t="str">
        <f>_xlfn.XLOOKUP(C219,'X. Satser pensjonstilskudd'!$C$5:$C$224,'X. Satser pensjonstilskudd'!$I$5:$I$224)</f>
        <v/>
      </c>
      <c r="L219" s="112" t="e">
        <f t="shared" si="14"/>
        <v>#VALUE!</v>
      </c>
      <c r="M219" s="192">
        <f t="shared" si="15"/>
        <v>0</v>
      </c>
      <c r="N219" s="192">
        <f>IFERROR(M219*'0. Oppsett'!$C$30,0)</f>
        <v>0</v>
      </c>
      <c r="O219" s="25">
        <v>0</v>
      </c>
      <c r="P219" s="25"/>
      <c r="Q219" s="25"/>
      <c r="R219" s="25"/>
      <c r="S219" s="25">
        <v>0</v>
      </c>
      <c r="T219" s="194">
        <v>0</v>
      </c>
      <c r="U219" s="194">
        <f t="shared" si="16"/>
        <v>0</v>
      </c>
    </row>
    <row r="220" spans="1:21" x14ac:dyDescent="0.25">
      <c r="A220" s="19">
        <v>216</v>
      </c>
      <c r="B220" s="103">
        <f>'X. Satser pensjonstilskudd'!B220</f>
        <v>0</v>
      </c>
      <c r="C220" s="17">
        <f>'X. Satser pensjonstilskudd'!C220</f>
        <v>0</v>
      </c>
      <c r="D220" s="17" t="str">
        <f>IFERROR(_xlfn.XLOOKUP($C220,factPensjon[Virksomhetsnr.],factPensjon[Forpliktelser]),"")</f>
        <v/>
      </c>
      <c r="E220" s="102">
        <f>SUMIFS(BasilRadata[Heltidsplasser
0-2],BasilRadata[År],'0. Oppsett'!$C$7-1,BasilRadata[1B. Organisasjonsnummer:],$C220)</f>
        <v>0</v>
      </c>
      <c r="F220" s="23">
        <f>'4. Selvkost og satser'!$B$55</f>
        <v>316180.61632690748</v>
      </c>
      <c r="G220" s="102">
        <f>SUMIFS(BasilRadata[Heltidsplasser
3-6],BasilRadata[År],'0. Oppsett'!$C$7-1,BasilRadata[1B. Organisasjonsnummer:],$C220)</f>
        <v>0</v>
      </c>
      <c r="H220" s="23">
        <f>'4. Selvkost og satser'!$B$56</f>
        <v>170582.7774748485</v>
      </c>
      <c r="I220" s="111">
        <f t="shared" si="13"/>
        <v>0</v>
      </c>
      <c r="J220" s="115">
        <f>SUMIFS(BasilRadata[8E. Oppgi antall årsverk barnehagen har pensjonsforpliktelser for:],BasilRadata[År],'0. Oppsett'!$C$7-1,BasilRadata[1B. Organisasjonsnummer:],'X. Utbetalingsmodul'!$C220)</f>
        <v>0</v>
      </c>
      <c r="K220" s="111" t="str">
        <f>_xlfn.XLOOKUP(C220,'X. Satser pensjonstilskudd'!$C$5:$C$224,'X. Satser pensjonstilskudd'!$I$5:$I$224)</f>
        <v/>
      </c>
      <c r="L220" s="112" t="e">
        <f t="shared" si="14"/>
        <v>#VALUE!</v>
      </c>
      <c r="M220" s="192">
        <f t="shared" si="15"/>
        <v>0</v>
      </c>
      <c r="N220" s="192">
        <f>IFERROR(M220*'0. Oppsett'!$C$30,0)</f>
        <v>0</v>
      </c>
      <c r="O220" s="25">
        <v>0</v>
      </c>
      <c r="P220" s="25"/>
      <c r="Q220" s="25"/>
      <c r="R220" s="25"/>
      <c r="S220" s="25">
        <v>0</v>
      </c>
      <c r="T220" s="194">
        <v>0</v>
      </c>
      <c r="U220" s="194">
        <f t="shared" si="16"/>
        <v>0</v>
      </c>
    </row>
    <row r="221" spans="1:21" x14ac:dyDescent="0.25">
      <c r="A221" s="16">
        <v>217</v>
      </c>
      <c r="B221" s="103">
        <f>'X. Satser pensjonstilskudd'!B221</f>
        <v>0</v>
      </c>
      <c r="C221" s="17">
        <f>'X. Satser pensjonstilskudd'!C221</f>
        <v>0</v>
      </c>
      <c r="D221" s="17" t="str">
        <f>IFERROR(_xlfn.XLOOKUP($C221,factPensjon[Virksomhetsnr.],factPensjon[Forpliktelser]),"")</f>
        <v/>
      </c>
      <c r="E221" s="102">
        <f>SUMIFS(BasilRadata[Heltidsplasser
0-2],BasilRadata[År],'0. Oppsett'!$C$7-1,BasilRadata[1B. Organisasjonsnummer:],$C221)</f>
        <v>0</v>
      </c>
      <c r="F221" s="23">
        <f>'4. Selvkost og satser'!$B$55</f>
        <v>316180.61632690748</v>
      </c>
      <c r="G221" s="102">
        <f>SUMIFS(BasilRadata[Heltidsplasser
3-6],BasilRadata[År],'0. Oppsett'!$C$7-1,BasilRadata[1B. Organisasjonsnummer:],$C221)</f>
        <v>0</v>
      </c>
      <c r="H221" s="23">
        <f>'4. Selvkost og satser'!$B$56</f>
        <v>170582.7774748485</v>
      </c>
      <c r="I221" s="111">
        <f t="shared" si="13"/>
        <v>0</v>
      </c>
      <c r="J221" s="115">
        <f>SUMIFS(BasilRadata[8E. Oppgi antall årsverk barnehagen har pensjonsforpliktelser for:],BasilRadata[År],'0. Oppsett'!$C$7-1,BasilRadata[1B. Organisasjonsnummer:],'X. Utbetalingsmodul'!$C221)</f>
        <v>0</v>
      </c>
      <c r="K221" s="111" t="str">
        <f>_xlfn.XLOOKUP(C221,'X. Satser pensjonstilskudd'!$C$5:$C$224,'X. Satser pensjonstilskudd'!$I$5:$I$224)</f>
        <v/>
      </c>
      <c r="L221" s="112" t="e">
        <f t="shared" si="14"/>
        <v>#VALUE!</v>
      </c>
      <c r="M221" s="192">
        <f t="shared" si="15"/>
        <v>0</v>
      </c>
      <c r="N221" s="192">
        <f>IFERROR(M221*'0. Oppsett'!$C$30,0)</f>
        <v>0</v>
      </c>
      <c r="O221" s="25">
        <v>0</v>
      </c>
      <c r="P221" s="25"/>
      <c r="Q221" s="25"/>
      <c r="R221" s="25"/>
      <c r="S221" s="25">
        <v>0</v>
      </c>
      <c r="T221" s="194">
        <v>0</v>
      </c>
      <c r="U221" s="194">
        <f t="shared" si="16"/>
        <v>0</v>
      </c>
    </row>
    <row r="222" spans="1:21" x14ac:dyDescent="0.25">
      <c r="A222" s="19">
        <v>218</v>
      </c>
      <c r="B222" s="103">
        <f>'X. Satser pensjonstilskudd'!B222</f>
        <v>0</v>
      </c>
      <c r="C222" s="17">
        <f>'X. Satser pensjonstilskudd'!C222</f>
        <v>0</v>
      </c>
      <c r="D222" s="17" t="str">
        <f>IFERROR(_xlfn.XLOOKUP($C222,factPensjon[Virksomhetsnr.],factPensjon[Forpliktelser]),"")</f>
        <v/>
      </c>
      <c r="E222" s="102">
        <f>SUMIFS(BasilRadata[Heltidsplasser
0-2],BasilRadata[År],'0. Oppsett'!$C$7-1,BasilRadata[1B. Organisasjonsnummer:],$C222)</f>
        <v>0</v>
      </c>
      <c r="F222" s="23">
        <f>'4. Selvkost og satser'!$B$55</f>
        <v>316180.61632690748</v>
      </c>
      <c r="G222" s="102">
        <f>SUMIFS(BasilRadata[Heltidsplasser
3-6],BasilRadata[År],'0. Oppsett'!$C$7-1,BasilRadata[1B. Organisasjonsnummer:],$C222)</f>
        <v>0</v>
      </c>
      <c r="H222" s="23">
        <f>'4. Selvkost og satser'!$B$56</f>
        <v>170582.7774748485</v>
      </c>
      <c r="I222" s="111">
        <f t="shared" si="13"/>
        <v>0</v>
      </c>
      <c r="J222" s="115">
        <f>SUMIFS(BasilRadata[8E. Oppgi antall årsverk barnehagen har pensjonsforpliktelser for:],BasilRadata[År],'0. Oppsett'!$C$7-1,BasilRadata[1B. Organisasjonsnummer:],'X. Utbetalingsmodul'!$C222)</f>
        <v>0</v>
      </c>
      <c r="K222" s="111" t="str">
        <f>_xlfn.XLOOKUP(C222,'X. Satser pensjonstilskudd'!$C$5:$C$224,'X. Satser pensjonstilskudd'!$I$5:$I$224)</f>
        <v/>
      </c>
      <c r="L222" s="112" t="e">
        <f t="shared" si="14"/>
        <v>#VALUE!</v>
      </c>
      <c r="M222" s="192">
        <f t="shared" si="15"/>
        <v>0</v>
      </c>
      <c r="N222" s="192">
        <f>IFERROR(M222*'0. Oppsett'!$C$30,0)</f>
        <v>0</v>
      </c>
      <c r="O222" s="25">
        <v>0</v>
      </c>
      <c r="P222" s="25"/>
      <c r="Q222" s="25"/>
      <c r="R222" s="25"/>
      <c r="S222" s="25">
        <v>0</v>
      </c>
      <c r="T222" s="194">
        <v>0</v>
      </c>
      <c r="U222" s="194">
        <f t="shared" si="16"/>
        <v>0</v>
      </c>
    </row>
    <row r="223" spans="1:21" x14ac:dyDescent="0.25">
      <c r="A223" s="16">
        <v>219</v>
      </c>
      <c r="B223" s="103">
        <f>'X. Satser pensjonstilskudd'!B223</f>
        <v>0</v>
      </c>
      <c r="C223" s="17">
        <f>'X. Satser pensjonstilskudd'!C223</f>
        <v>0</v>
      </c>
      <c r="D223" s="17" t="str">
        <f>IFERROR(_xlfn.XLOOKUP($C223,factPensjon[Virksomhetsnr.],factPensjon[Forpliktelser]),"")</f>
        <v/>
      </c>
      <c r="E223" s="102">
        <f>SUMIFS(BasilRadata[Heltidsplasser
0-2],BasilRadata[År],'0. Oppsett'!$C$7-1,BasilRadata[1B. Organisasjonsnummer:],$C223)</f>
        <v>0</v>
      </c>
      <c r="F223" s="23">
        <f>'4. Selvkost og satser'!$B$55</f>
        <v>316180.61632690748</v>
      </c>
      <c r="G223" s="102">
        <f>SUMIFS(BasilRadata[Heltidsplasser
3-6],BasilRadata[År],'0. Oppsett'!$C$7-1,BasilRadata[1B. Organisasjonsnummer:],$C223)</f>
        <v>0</v>
      </c>
      <c r="H223" s="23">
        <f>'4. Selvkost og satser'!$B$56</f>
        <v>170582.7774748485</v>
      </c>
      <c r="I223" s="111">
        <f t="shared" si="13"/>
        <v>0</v>
      </c>
      <c r="J223" s="115">
        <f>SUMIFS(BasilRadata[8E. Oppgi antall årsverk barnehagen har pensjonsforpliktelser for:],BasilRadata[År],'0. Oppsett'!$C$7-1,BasilRadata[1B. Organisasjonsnummer:],'X. Utbetalingsmodul'!$C223)</f>
        <v>0</v>
      </c>
      <c r="K223" s="111" t="str">
        <f>_xlfn.XLOOKUP(C223,'X. Satser pensjonstilskudd'!$C$5:$C$224,'X. Satser pensjonstilskudd'!$I$5:$I$224)</f>
        <v/>
      </c>
      <c r="L223" s="112" t="e">
        <f t="shared" si="14"/>
        <v>#VALUE!</v>
      </c>
      <c r="M223" s="192">
        <f t="shared" si="15"/>
        <v>0</v>
      </c>
      <c r="N223" s="192">
        <f>IFERROR(M223*'0. Oppsett'!$C$30,0)</f>
        <v>0</v>
      </c>
      <c r="O223" s="25">
        <v>0</v>
      </c>
      <c r="P223" s="25"/>
      <c r="Q223" s="25"/>
      <c r="R223" s="25"/>
      <c r="S223" s="25">
        <v>0</v>
      </c>
      <c r="T223" s="194">
        <v>0</v>
      </c>
      <c r="U223" s="194">
        <f t="shared" si="16"/>
        <v>0</v>
      </c>
    </row>
    <row r="224" spans="1:21" x14ac:dyDescent="0.25">
      <c r="A224" s="19">
        <v>220</v>
      </c>
      <c r="B224" s="103">
        <f>'X. Satser pensjonstilskudd'!B224</f>
        <v>0</v>
      </c>
      <c r="C224" s="17">
        <f>'X. Satser pensjonstilskudd'!C224</f>
        <v>0</v>
      </c>
      <c r="D224" s="17" t="str">
        <f>IFERROR(_xlfn.XLOOKUP($C224,factPensjon[Virksomhetsnr.],factPensjon[Forpliktelser]),"")</f>
        <v/>
      </c>
      <c r="E224" s="102">
        <f>SUMIFS(BasilRadata[Heltidsplasser
0-2],BasilRadata[År],'0. Oppsett'!$C$7-1,BasilRadata[1B. Organisasjonsnummer:],$C224)</f>
        <v>0</v>
      </c>
      <c r="F224" s="23">
        <f>'4. Selvkost og satser'!$B$55</f>
        <v>316180.61632690748</v>
      </c>
      <c r="G224" s="102">
        <f>SUMIFS(BasilRadata[Heltidsplasser
3-6],BasilRadata[År],'0. Oppsett'!$C$7-1,BasilRadata[1B. Organisasjonsnummer:],$C224)</f>
        <v>0</v>
      </c>
      <c r="H224" s="23">
        <f>'4. Selvkost og satser'!$B$56</f>
        <v>170582.7774748485</v>
      </c>
      <c r="I224" s="111">
        <f t="shared" si="13"/>
        <v>0</v>
      </c>
      <c r="J224" s="115">
        <f>SUMIFS(BasilRadata[8E. Oppgi antall årsverk barnehagen har pensjonsforpliktelser for:],BasilRadata[År],'0. Oppsett'!$C$7-1,BasilRadata[1B. Organisasjonsnummer:],'X. Utbetalingsmodul'!$C224)</f>
        <v>0</v>
      </c>
      <c r="K224" s="111" t="str">
        <f>_xlfn.XLOOKUP(C224,'X. Satser pensjonstilskudd'!$C$5:$C$224,'X. Satser pensjonstilskudd'!$I$5:$I$224)</f>
        <v/>
      </c>
      <c r="L224" s="112" t="e">
        <f t="shared" si="14"/>
        <v>#VALUE!</v>
      </c>
      <c r="M224" s="192">
        <f t="shared" si="15"/>
        <v>0</v>
      </c>
      <c r="N224" s="192">
        <f>IFERROR(M224*'0. Oppsett'!$C$30,0)</f>
        <v>0</v>
      </c>
      <c r="O224" s="25">
        <v>0</v>
      </c>
      <c r="P224" s="25"/>
      <c r="Q224" s="25"/>
      <c r="R224" s="25"/>
      <c r="S224" s="25">
        <v>0</v>
      </c>
      <c r="T224" s="194">
        <v>0</v>
      </c>
      <c r="U224" s="194">
        <f t="shared" si="16"/>
        <v>0</v>
      </c>
    </row>
    <row r="225" spans="1:21" ht="15.75" thickBot="1" x14ac:dyDescent="0.3">
      <c r="A225" s="294" t="s">
        <v>56</v>
      </c>
      <c r="B225" s="265"/>
      <c r="C225" s="265"/>
      <c r="E225" s="102">
        <f>SUMIFS(BasilRadata[Heltidsplasser
0-2],BasilRadata[År],'0. Oppsett'!$C$7-1,BasilRadata[1B. Organisasjonsnummer:],$C225)</f>
        <v>0</v>
      </c>
      <c r="F225" s="23">
        <f>'4. Selvkost og satser'!$B$55</f>
        <v>316180.61632690748</v>
      </c>
      <c r="G225" s="102">
        <f>SUMIFS(BasilRadata[Heltidsplasser
3-6],BasilRadata[År],'0. Oppsett'!$C$7-1,BasilRadata[1B. Organisasjonsnummer:],$C225)</f>
        <v>0</v>
      </c>
      <c r="H225" s="23">
        <f>'4. Selvkost og satser'!$B$56</f>
        <v>170582.7774748485</v>
      </c>
      <c r="I225" s="111">
        <f t="shared" si="13"/>
        <v>0</v>
      </c>
      <c r="J225" s="115">
        <f>SUMIFS(BasilRadata[8E. Oppgi antall årsverk barnehagen har pensjonsforpliktelser for:],BasilRadata[År],'0. Oppsett'!$C$7-1,BasilRadata[1B. Organisasjonsnummer:],'X. Utbetalingsmodul'!$C225)</f>
        <v>0</v>
      </c>
      <c r="K225" s="111" t="e">
        <f>_xlfn.XLOOKUP(C225,'X. Satser pensjonstilskudd'!$C$5:$C$224,'X. Satser pensjonstilskudd'!$I$5:$I$224)</f>
        <v>#N/A</v>
      </c>
      <c r="L225" s="112" t="e">
        <f t="shared" si="14"/>
        <v>#N/A</v>
      </c>
      <c r="M225" s="101">
        <f t="shared" si="15"/>
        <v>0</v>
      </c>
      <c r="N225" s="29">
        <f t="shared" ref="N225:U225" si="17">SUM(N5:N224)</f>
        <v>0</v>
      </c>
      <c r="O225" s="29">
        <f t="shared" si="17"/>
        <v>0</v>
      </c>
      <c r="P225" s="29"/>
      <c r="Q225" s="29"/>
      <c r="R225" s="29"/>
      <c r="S225" s="29">
        <f t="shared" si="17"/>
        <v>0</v>
      </c>
      <c r="T225" s="29">
        <f t="shared" si="17"/>
        <v>0</v>
      </c>
      <c r="U225" s="29">
        <f t="shared" si="17"/>
        <v>79132.772076727095</v>
      </c>
    </row>
  </sheetData>
  <mergeCells count="3">
    <mergeCell ref="A225:C225"/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4" sqref="B14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40" t="s">
        <v>702</v>
      </c>
      <c r="B1" s="40" t="s">
        <v>703</v>
      </c>
    </row>
    <row r="2" spans="1:2" x14ac:dyDescent="0.25">
      <c r="A2" s="63"/>
    </row>
    <row r="3" spans="1:2" x14ac:dyDescent="0.25">
      <c r="A3" s="63"/>
    </row>
    <row r="4" spans="1:2" x14ac:dyDescent="0.25">
      <c r="A4" s="63"/>
    </row>
    <row r="6" spans="1:2" x14ac:dyDescent="0.25">
      <c r="A6" s="79"/>
    </row>
    <row r="7" spans="1:2" x14ac:dyDescent="0.25">
      <c r="A7" s="79"/>
    </row>
    <row r="8" spans="1:2" x14ac:dyDescent="0.25">
      <c r="A8" s="79"/>
    </row>
    <row r="9" spans="1:2" x14ac:dyDescent="0.25">
      <c r="A9" s="79"/>
    </row>
    <row r="10" spans="1:2" x14ac:dyDescent="0.25">
      <c r="A10" s="79"/>
    </row>
  </sheetData>
  <sheetProtection sheet="1" objects="1" scenarios="1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topLeftCell="A114"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51" t="s">
        <v>171</v>
      </c>
      <c r="B1" s="49" t="s">
        <v>172</v>
      </c>
      <c r="C1" t="s">
        <v>173</v>
      </c>
    </row>
    <row r="2" spans="1:3" ht="15.75" thickBot="1" x14ac:dyDescent="0.3">
      <c r="A2" s="52">
        <v>916381689</v>
      </c>
      <c r="B2" s="50" t="s">
        <v>174</v>
      </c>
      <c r="C2" t="s">
        <v>175</v>
      </c>
    </row>
    <row r="3" spans="1:3" ht="15.75" thickBot="1" x14ac:dyDescent="0.3">
      <c r="A3" s="52">
        <v>916381662</v>
      </c>
      <c r="B3" s="50" t="s">
        <v>176</v>
      </c>
      <c r="C3" t="s">
        <v>175</v>
      </c>
    </row>
    <row r="4" spans="1:3" ht="15.75" thickBot="1" x14ac:dyDescent="0.3">
      <c r="A4" s="52">
        <v>973445936</v>
      </c>
      <c r="B4" s="50" t="s">
        <v>177</v>
      </c>
      <c r="C4" t="s">
        <v>175</v>
      </c>
    </row>
    <row r="5" spans="1:3" ht="15.75" thickBot="1" x14ac:dyDescent="0.3">
      <c r="A5" s="52">
        <v>973597639</v>
      </c>
      <c r="B5" s="50" t="s">
        <v>178</v>
      </c>
      <c r="C5" t="s">
        <v>175</v>
      </c>
    </row>
    <row r="6" spans="1:3" ht="15.75" thickBot="1" x14ac:dyDescent="0.3">
      <c r="A6" s="52">
        <v>977010047</v>
      </c>
      <c r="B6" s="50" t="s">
        <v>179</v>
      </c>
      <c r="C6" t="s">
        <v>175</v>
      </c>
    </row>
    <row r="7" spans="1:3" ht="15.75" thickBot="1" x14ac:dyDescent="0.3">
      <c r="A7" s="52">
        <v>873893362</v>
      </c>
      <c r="B7" s="50" t="s">
        <v>180</v>
      </c>
      <c r="C7" t="s">
        <v>175</v>
      </c>
    </row>
    <row r="8" spans="1:3" ht="15.75" thickBot="1" x14ac:dyDescent="0.3">
      <c r="A8" s="52">
        <v>974796732</v>
      </c>
      <c r="B8" s="50" t="s">
        <v>181</v>
      </c>
      <c r="C8" t="s">
        <v>175</v>
      </c>
    </row>
    <row r="9" spans="1:3" ht="15.75" thickBot="1" x14ac:dyDescent="0.3">
      <c r="A9" s="52">
        <v>973470434</v>
      </c>
      <c r="B9" s="50" t="s">
        <v>182</v>
      </c>
      <c r="C9" t="s">
        <v>175</v>
      </c>
    </row>
    <row r="10" spans="1:3" ht="15.75" thickBot="1" x14ac:dyDescent="0.3">
      <c r="A10" s="52">
        <v>973454870</v>
      </c>
      <c r="B10" s="50" t="s">
        <v>183</v>
      </c>
      <c r="C10" t="s">
        <v>175</v>
      </c>
    </row>
    <row r="11" spans="1:3" ht="15.75" thickBot="1" x14ac:dyDescent="0.3">
      <c r="A11" s="52">
        <v>975183408</v>
      </c>
      <c r="B11" s="50" t="s">
        <v>184</v>
      </c>
      <c r="C11" t="s">
        <v>175</v>
      </c>
    </row>
    <row r="12" spans="1:3" ht="15.75" thickBot="1" x14ac:dyDescent="0.3">
      <c r="A12" s="52">
        <v>930333263</v>
      </c>
      <c r="B12" s="50" t="s">
        <v>185</v>
      </c>
      <c r="C12" t="s">
        <v>175</v>
      </c>
    </row>
    <row r="13" spans="1:3" ht="15.75" thickBot="1" x14ac:dyDescent="0.3">
      <c r="A13" s="52">
        <v>973383531</v>
      </c>
      <c r="B13" s="50" t="s">
        <v>186</v>
      </c>
      <c r="C13" t="s">
        <v>175</v>
      </c>
    </row>
    <row r="14" spans="1:3" ht="15.75" thickBot="1" x14ac:dyDescent="0.3">
      <c r="A14" s="52">
        <v>973383248</v>
      </c>
      <c r="B14" s="50" t="s">
        <v>187</v>
      </c>
      <c r="C14" t="s">
        <v>175</v>
      </c>
    </row>
    <row r="15" spans="1:3" ht="15.75" thickBot="1" x14ac:dyDescent="0.3">
      <c r="A15" s="52">
        <v>982367409</v>
      </c>
      <c r="B15" s="50" t="s">
        <v>188</v>
      </c>
      <c r="C15" t="s">
        <v>175</v>
      </c>
    </row>
    <row r="16" spans="1:3" ht="15.75" thickBot="1" x14ac:dyDescent="0.3">
      <c r="A16" s="52">
        <v>973346504</v>
      </c>
      <c r="B16" s="50" t="s">
        <v>189</v>
      </c>
      <c r="C16" t="s">
        <v>175</v>
      </c>
    </row>
    <row r="17" spans="1:3" ht="15.75" thickBot="1" x14ac:dyDescent="0.3">
      <c r="A17" s="52">
        <v>994875698</v>
      </c>
      <c r="B17" s="50" t="s">
        <v>190</v>
      </c>
      <c r="C17" t="s">
        <v>175</v>
      </c>
    </row>
    <row r="18" spans="1:3" ht="15.75" thickBot="1" x14ac:dyDescent="0.3">
      <c r="A18" s="52">
        <v>996006344</v>
      </c>
      <c r="B18" s="50" t="s">
        <v>191</v>
      </c>
      <c r="C18" t="s">
        <v>175</v>
      </c>
    </row>
    <row r="19" spans="1:3" ht="15.75" thickBot="1" x14ac:dyDescent="0.3">
      <c r="A19" s="52">
        <v>975314456</v>
      </c>
      <c r="B19" s="50" t="s">
        <v>192</v>
      </c>
      <c r="C19" t="s">
        <v>175</v>
      </c>
    </row>
    <row r="20" spans="1:3" ht="15.75" thickBot="1" x14ac:dyDescent="0.3">
      <c r="A20" s="52">
        <v>973782975</v>
      </c>
      <c r="B20" s="50" t="s">
        <v>193</v>
      </c>
      <c r="C20" t="s">
        <v>175</v>
      </c>
    </row>
    <row r="21" spans="1:3" ht="24.75" thickBot="1" x14ac:dyDescent="0.3">
      <c r="A21" s="52">
        <v>995319101</v>
      </c>
      <c r="B21" s="50" t="s">
        <v>194</v>
      </c>
      <c r="C21" t="s">
        <v>175</v>
      </c>
    </row>
    <row r="22" spans="1:3" ht="24.75" thickBot="1" x14ac:dyDescent="0.3">
      <c r="A22" s="52">
        <v>875028642</v>
      </c>
      <c r="B22" s="50" t="s">
        <v>195</v>
      </c>
      <c r="C22" t="s">
        <v>175</v>
      </c>
    </row>
    <row r="23" spans="1:3" ht="15.75" thickBot="1" x14ac:dyDescent="0.3">
      <c r="A23" s="52">
        <v>974838028</v>
      </c>
      <c r="B23" s="50" t="s">
        <v>196</v>
      </c>
      <c r="C23" t="s">
        <v>175</v>
      </c>
    </row>
    <row r="24" spans="1:3" ht="15.75" thickBot="1" x14ac:dyDescent="0.3">
      <c r="A24" s="52">
        <v>988541222</v>
      </c>
      <c r="B24" s="50" t="s">
        <v>197</v>
      </c>
      <c r="C24" t="s">
        <v>175</v>
      </c>
    </row>
    <row r="25" spans="1:3" ht="15.75" thickBot="1" x14ac:dyDescent="0.3">
      <c r="A25" s="52">
        <v>975266702</v>
      </c>
      <c r="B25" s="50" t="s">
        <v>198</v>
      </c>
      <c r="C25" t="s">
        <v>175</v>
      </c>
    </row>
    <row r="26" spans="1:3" ht="24.75" thickBot="1" x14ac:dyDescent="0.3">
      <c r="A26" s="52">
        <v>985773017</v>
      </c>
      <c r="B26" s="50" t="s">
        <v>199</v>
      </c>
      <c r="C26" t="s">
        <v>175</v>
      </c>
    </row>
    <row r="27" spans="1:3" ht="15.75" thickBot="1" x14ac:dyDescent="0.3">
      <c r="A27" s="52">
        <v>974703351</v>
      </c>
      <c r="B27" s="50" t="s">
        <v>200</v>
      </c>
      <c r="C27" t="s">
        <v>175</v>
      </c>
    </row>
    <row r="28" spans="1:3" ht="24.75" thickBot="1" x14ac:dyDescent="0.3">
      <c r="A28" s="52">
        <v>973337491</v>
      </c>
      <c r="B28" s="50" t="s">
        <v>201</v>
      </c>
      <c r="C28" t="s">
        <v>175</v>
      </c>
    </row>
    <row r="29" spans="1:3" ht="15.75" thickBot="1" x14ac:dyDescent="0.3">
      <c r="A29" s="52">
        <v>973337459</v>
      </c>
      <c r="B29" s="50" t="s">
        <v>202</v>
      </c>
      <c r="C29" t="s">
        <v>175</v>
      </c>
    </row>
    <row r="30" spans="1:3" ht="15.75" thickBot="1" x14ac:dyDescent="0.3">
      <c r="A30" s="52">
        <v>988820628</v>
      </c>
      <c r="B30" s="50" t="s">
        <v>203</v>
      </c>
      <c r="C30" t="s">
        <v>175</v>
      </c>
    </row>
    <row r="31" spans="1:3" ht="15.75" thickBot="1" x14ac:dyDescent="0.3">
      <c r="A31" s="52">
        <v>975048179</v>
      </c>
      <c r="B31" s="50" t="s">
        <v>204</v>
      </c>
      <c r="C31" t="s">
        <v>175</v>
      </c>
    </row>
    <row r="32" spans="1:3" ht="15.75" thickBot="1" x14ac:dyDescent="0.3">
      <c r="A32" s="52">
        <v>973457497</v>
      </c>
      <c r="B32" s="50" t="s">
        <v>205</v>
      </c>
      <c r="C32" t="s">
        <v>175</v>
      </c>
    </row>
    <row r="33" spans="1:3" ht="15.75" thickBot="1" x14ac:dyDescent="0.3">
      <c r="A33" s="52">
        <v>975183939</v>
      </c>
      <c r="B33" s="50" t="s">
        <v>206</v>
      </c>
      <c r="C33" t="s">
        <v>175</v>
      </c>
    </row>
    <row r="34" spans="1:3" ht="24.75" thickBot="1" x14ac:dyDescent="0.3">
      <c r="A34" s="52">
        <v>987532874</v>
      </c>
      <c r="B34" s="50" t="s">
        <v>207</v>
      </c>
      <c r="C34" t="s">
        <v>175</v>
      </c>
    </row>
    <row r="35" spans="1:3" ht="15.75" thickBot="1" x14ac:dyDescent="0.3">
      <c r="A35" s="52">
        <v>974294443</v>
      </c>
      <c r="B35" s="50" t="s">
        <v>208</v>
      </c>
      <c r="C35" t="s">
        <v>175</v>
      </c>
    </row>
    <row r="36" spans="1:3" ht="15.75" thickBot="1" x14ac:dyDescent="0.3">
      <c r="A36" s="52">
        <v>973471872</v>
      </c>
      <c r="B36" s="50" t="s">
        <v>209</v>
      </c>
      <c r="C36" t="s">
        <v>175</v>
      </c>
    </row>
    <row r="37" spans="1:3" ht="15.75" thickBot="1" x14ac:dyDescent="0.3">
      <c r="A37" s="52">
        <v>973382403</v>
      </c>
      <c r="B37" s="50" t="s">
        <v>210</v>
      </c>
      <c r="C37" t="s">
        <v>175</v>
      </c>
    </row>
    <row r="38" spans="1:3" ht="15.75" thickBot="1" x14ac:dyDescent="0.3">
      <c r="A38" s="52">
        <v>973383191</v>
      </c>
      <c r="B38" s="50" t="s">
        <v>211</v>
      </c>
      <c r="C38" t="s">
        <v>175</v>
      </c>
    </row>
    <row r="39" spans="1:3" ht="15.75" thickBot="1" x14ac:dyDescent="0.3">
      <c r="A39" s="52">
        <v>973469207</v>
      </c>
      <c r="B39" s="50" t="s">
        <v>212</v>
      </c>
      <c r="C39" t="s">
        <v>175</v>
      </c>
    </row>
    <row r="40" spans="1:3" ht="24.75" thickBot="1" x14ac:dyDescent="0.3">
      <c r="A40" s="52">
        <v>975315258</v>
      </c>
      <c r="B40" s="50" t="s">
        <v>213</v>
      </c>
      <c r="C40" t="s">
        <v>175</v>
      </c>
    </row>
    <row r="41" spans="1:3" ht="24.75" thickBot="1" x14ac:dyDescent="0.3">
      <c r="A41" s="52">
        <v>975315096</v>
      </c>
      <c r="B41" s="50" t="s">
        <v>214</v>
      </c>
      <c r="C41" t="s">
        <v>175</v>
      </c>
    </row>
    <row r="42" spans="1:3" ht="24.75" thickBot="1" x14ac:dyDescent="0.3">
      <c r="A42" s="52">
        <v>974737760</v>
      </c>
      <c r="B42" s="50" t="s">
        <v>215</v>
      </c>
      <c r="C42" t="s">
        <v>175</v>
      </c>
    </row>
    <row r="43" spans="1:3" ht="24.75" thickBot="1" x14ac:dyDescent="0.3">
      <c r="A43" s="52">
        <v>979468105</v>
      </c>
      <c r="B43" s="50" t="s">
        <v>216</v>
      </c>
      <c r="C43" t="s">
        <v>175</v>
      </c>
    </row>
    <row r="44" spans="1:3" ht="15.75" thickBot="1" x14ac:dyDescent="0.3">
      <c r="A44" s="52">
        <v>873885262</v>
      </c>
      <c r="B44" s="50" t="s">
        <v>217</v>
      </c>
      <c r="C44" t="s">
        <v>175</v>
      </c>
    </row>
    <row r="45" spans="1:3" ht="15.75" thickBot="1" x14ac:dyDescent="0.3">
      <c r="A45" s="52">
        <v>973456636</v>
      </c>
      <c r="B45" s="50" t="s">
        <v>218</v>
      </c>
      <c r="C45" t="s">
        <v>175</v>
      </c>
    </row>
    <row r="46" spans="1:3" ht="15.75" thickBot="1" x14ac:dyDescent="0.3">
      <c r="A46" s="52">
        <v>873349352</v>
      </c>
      <c r="B46" s="50" t="s">
        <v>219</v>
      </c>
      <c r="C46" t="s">
        <v>175</v>
      </c>
    </row>
    <row r="47" spans="1:3" ht="15.75" thickBot="1" x14ac:dyDescent="0.3">
      <c r="A47" s="52">
        <v>974102226</v>
      </c>
      <c r="B47" s="50" t="s">
        <v>220</v>
      </c>
      <c r="C47" t="s">
        <v>175</v>
      </c>
    </row>
    <row r="48" spans="1:3" ht="15.75" thickBot="1" x14ac:dyDescent="0.3">
      <c r="A48" s="52">
        <v>974305658</v>
      </c>
      <c r="B48" s="50" t="s">
        <v>221</v>
      </c>
      <c r="C48" t="s">
        <v>175</v>
      </c>
    </row>
    <row r="49" spans="1:3" ht="15.75" thickBot="1" x14ac:dyDescent="0.3">
      <c r="A49" s="52">
        <v>974157187</v>
      </c>
      <c r="B49" s="50" t="s">
        <v>222</v>
      </c>
      <c r="C49" t="s">
        <v>175</v>
      </c>
    </row>
    <row r="50" spans="1:3" ht="15.75" thickBot="1" x14ac:dyDescent="0.3">
      <c r="A50" s="52">
        <v>996005364</v>
      </c>
      <c r="B50" s="50" t="s">
        <v>223</v>
      </c>
      <c r="C50" t="s">
        <v>175</v>
      </c>
    </row>
    <row r="51" spans="1:3" ht="15.75" thickBot="1" x14ac:dyDescent="0.3">
      <c r="A51" s="52">
        <v>973469819</v>
      </c>
      <c r="B51" s="50" t="s">
        <v>224</v>
      </c>
      <c r="C51" t="s">
        <v>175</v>
      </c>
    </row>
    <row r="52" spans="1:3" ht="15.75" thickBot="1" x14ac:dyDescent="0.3">
      <c r="A52" s="52">
        <v>973454544</v>
      </c>
      <c r="B52" s="50" t="s">
        <v>225</v>
      </c>
      <c r="C52" t="s">
        <v>175</v>
      </c>
    </row>
    <row r="53" spans="1:3" ht="15.75" thickBot="1" x14ac:dyDescent="0.3">
      <c r="A53" s="52">
        <v>874800082</v>
      </c>
      <c r="B53" s="50" t="s">
        <v>226</v>
      </c>
      <c r="C53" t="s">
        <v>175</v>
      </c>
    </row>
    <row r="54" spans="1:3" ht="15.75" thickBot="1" x14ac:dyDescent="0.3">
      <c r="A54" s="52">
        <v>973448706</v>
      </c>
      <c r="B54" s="50" t="s">
        <v>227</v>
      </c>
      <c r="C54" t="s">
        <v>175</v>
      </c>
    </row>
    <row r="55" spans="1:3" ht="15.75" thickBot="1" x14ac:dyDescent="0.3">
      <c r="A55" s="52">
        <v>973352377</v>
      </c>
      <c r="B55" s="50" t="s">
        <v>228</v>
      </c>
      <c r="C55" t="s">
        <v>175</v>
      </c>
    </row>
    <row r="56" spans="1:3" ht="15.75" thickBot="1" x14ac:dyDescent="0.3">
      <c r="A56" s="52">
        <v>989536338</v>
      </c>
      <c r="B56" s="50" t="s">
        <v>229</v>
      </c>
      <c r="C56" t="s">
        <v>175</v>
      </c>
    </row>
    <row r="57" spans="1:3" ht="15.75" thickBot="1" x14ac:dyDescent="0.3">
      <c r="A57" s="52">
        <v>973817493</v>
      </c>
      <c r="B57" s="50" t="s">
        <v>230</v>
      </c>
      <c r="C57" t="s">
        <v>175</v>
      </c>
    </row>
    <row r="58" spans="1:3" ht="15.75" thickBot="1" x14ac:dyDescent="0.3">
      <c r="A58" s="52">
        <v>982451361</v>
      </c>
      <c r="B58" s="50" t="s">
        <v>231</v>
      </c>
      <c r="C58" t="s">
        <v>175</v>
      </c>
    </row>
    <row r="59" spans="1:3" ht="15.75" thickBot="1" x14ac:dyDescent="0.3">
      <c r="A59" s="52">
        <v>993131075</v>
      </c>
      <c r="B59" s="50" t="s">
        <v>232</v>
      </c>
      <c r="C59" t="s">
        <v>175</v>
      </c>
    </row>
    <row r="60" spans="1:3" ht="15.75" thickBot="1" x14ac:dyDescent="0.3">
      <c r="A60" s="52">
        <v>994249622</v>
      </c>
      <c r="B60" s="50" t="s">
        <v>233</v>
      </c>
      <c r="C60" t="s">
        <v>175</v>
      </c>
    </row>
    <row r="61" spans="1:3" ht="24.75" thickBot="1" x14ac:dyDescent="0.3">
      <c r="A61" s="52">
        <v>996000389</v>
      </c>
      <c r="B61" s="50" t="s">
        <v>234</v>
      </c>
      <c r="C61" t="s">
        <v>175</v>
      </c>
    </row>
    <row r="62" spans="1:3" ht="15.75" thickBot="1" x14ac:dyDescent="0.3">
      <c r="A62" s="52">
        <v>974703009</v>
      </c>
      <c r="B62" s="50" t="s">
        <v>235</v>
      </c>
      <c r="C62" t="s">
        <v>175</v>
      </c>
    </row>
    <row r="63" spans="1:3" ht="15.75" thickBot="1" x14ac:dyDescent="0.3">
      <c r="A63" s="52">
        <v>981232232</v>
      </c>
      <c r="B63" s="50" t="s">
        <v>236</v>
      </c>
      <c r="C63" t="s">
        <v>175</v>
      </c>
    </row>
    <row r="64" spans="1:3" ht="24.75" thickBot="1" x14ac:dyDescent="0.3">
      <c r="A64" s="52">
        <v>993804703</v>
      </c>
      <c r="B64" s="50" t="s">
        <v>237</v>
      </c>
      <c r="C64" t="s">
        <v>175</v>
      </c>
    </row>
    <row r="65" spans="1:3" ht="24.75" thickBot="1" x14ac:dyDescent="0.3">
      <c r="A65" s="52">
        <v>973269852</v>
      </c>
      <c r="B65" s="50" t="s">
        <v>238</v>
      </c>
      <c r="C65" t="s">
        <v>175</v>
      </c>
    </row>
    <row r="66" spans="1:3" ht="15.75" thickBot="1" x14ac:dyDescent="0.3">
      <c r="A66" s="52">
        <v>994915959</v>
      </c>
      <c r="B66" s="50" t="s">
        <v>239</v>
      </c>
      <c r="C66" t="s">
        <v>175</v>
      </c>
    </row>
    <row r="67" spans="1:3" ht="15.75" thickBot="1" x14ac:dyDescent="0.3">
      <c r="A67" s="52">
        <v>874116572</v>
      </c>
      <c r="B67" s="50" t="s">
        <v>240</v>
      </c>
      <c r="C67" t="s">
        <v>175</v>
      </c>
    </row>
    <row r="68" spans="1:3" ht="15.75" thickBot="1" x14ac:dyDescent="0.3">
      <c r="A68" s="52">
        <v>973449133</v>
      </c>
      <c r="B68" s="50" t="s">
        <v>241</v>
      </c>
      <c r="C68" t="s">
        <v>175</v>
      </c>
    </row>
    <row r="69" spans="1:3" ht="15.75" thickBot="1" x14ac:dyDescent="0.3">
      <c r="A69" s="52">
        <v>974156318</v>
      </c>
      <c r="B69" s="50" t="s">
        <v>242</v>
      </c>
      <c r="C69" t="s">
        <v>175</v>
      </c>
    </row>
    <row r="70" spans="1:3" ht="15.75" thickBot="1" x14ac:dyDescent="0.3">
      <c r="A70" s="52">
        <v>983214770</v>
      </c>
      <c r="B70" s="50" t="s">
        <v>243</v>
      </c>
      <c r="C70" t="s">
        <v>175</v>
      </c>
    </row>
    <row r="71" spans="1:3" ht="15.75" thickBot="1" x14ac:dyDescent="0.3">
      <c r="A71" s="52">
        <v>972209503</v>
      </c>
      <c r="B71" s="50" t="s">
        <v>244</v>
      </c>
      <c r="C71" t="s">
        <v>175</v>
      </c>
    </row>
    <row r="72" spans="1:3" ht="15.75" thickBot="1" x14ac:dyDescent="0.3">
      <c r="A72" s="52">
        <v>980098974</v>
      </c>
      <c r="B72" s="50" t="s">
        <v>245</v>
      </c>
      <c r="C72" t="s">
        <v>175</v>
      </c>
    </row>
    <row r="73" spans="1:3" ht="15.75" thickBot="1" x14ac:dyDescent="0.3">
      <c r="A73" s="52">
        <v>973304143</v>
      </c>
      <c r="B73" s="50" t="s">
        <v>246</v>
      </c>
      <c r="C73" t="s">
        <v>175</v>
      </c>
    </row>
    <row r="74" spans="1:3" ht="15.75" thickBot="1" x14ac:dyDescent="0.3">
      <c r="A74" s="52">
        <v>981133234</v>
      </c>
      <c r="B74" s="50" t="s">
        <v>247</v>
      </c>
      <c r="C74" t="s">
        <v>175</v>
      </c>
    </row>
    <row r="75" spans="1:3" ht="15.75" thickBot="1" x14ac:dyDescent="0.3">
      <c r="A75" s="52">
        <v>994947362</v>
      </c>
      <c r="B75" s="50" t="s">
        <v>248</v>
      </c>
      <c r="C75" t="s">
        <v>175</v>
      </c>
    </row>
    <row r="76" spans="1:3" ht="15.75" thickBot="1" x14ac:dyDescent="0.3">
      <c r="A76" s="52">
        <v>920560504</v>
      </c>
      <c r="B76" s="50" t="s">
        <v>249</v>
      </c>
      <c r="C76" t="s">
        <v>175</v>
      </c>
    </row>
    <row r="77" spans="1:3" ht="15.75" thickBot="1" x14ac:dyDescent="0.3">
      <c r="A77" s="52">
        <v>982926610</v>
      </c>
      <c r="B77" s="50" t="s">
        <v>250</v>
      </c>
      <c r="C77" t="s">
        <v>175</v>
      </c>
    </row>
    <row r="78" spans="1:3" ht="15.75" thickBot="1" x14ac:dyDescent="0.3">
      <c r="A78" s="52">
        <v>974702843</v>
      </c>
      <c r="B78" s="50" t="s">
        <v>251</v>
      </c>
      <c r="C78" t="s">
        <v>175</v>
      </c>
    </row>
    <row r="79" spans="1:3" ht="15.75" thickBot="1" x14ac:dyDescent="0.3">
      <c r="A79" s="52">
        <v>973479881</v>
      </c>
      <c r="B79" s="50" t="s">
        <v>252</v>
      </c>
      <c r="C79" t="s">
        <v>175</v>
      </c>
    </row>
    <row r="80" spans="1:3" ht="15.75" thickBot="1" x14ac:dyDescent="0.3">
      <c r="A80" s="52">
        <v>972138487</v>
      </c>
      <c r="B80" s="50" t="s">
        <v>253</v>
      </c>
      <c r="C80" t="s">
        <v>175</v>
      </c>
    </row>
    <row r="81" spans="1:3" ht="15.75" thickBot="1" x14ac:dyDescent="0.3">
      <c r="A81" s="52">
        <v>994915274</v>
      </c>
      <c r="B81" s="50" t="s">
        <v>254</v>
      </c>
      <c r="C81" t="s">
        <v>175</v>
      </c>
    </row>
    <row r="82" spans="1:3" ht="15.75" thickBot="1" x14ac:dyDescent="0.3">
      <c r="A82" s="52">
        <v>973469983</v>
      </c>
      <c r="B82" s="50" t="s">
        <v>255</v>
      </c>
      <c r="C82" t="s">
        <v>175</v>
      </c>
    </row>
    <row r="83" spans="1:3" ht="24.75" thickBot="1" x14ac:dyDescent="0.3">
      <c r="A83" s="52">
        <v>996004783</v>
      </c>
      <c r="B83" s="50" t="s">
        <v>256</v>
      </c>
      <c r="C83" t="s">
        <v>175</v>
      </c>
    </row>
    <row r="84" spans="1:3" ht="15.75" thickBot="1" x14ac:dyDescent="0.3">
      <c r="A84" s="52">
        <v>994902903</v>
      </c>
      <c r="B84" s="50" t="s">
        <v>257</v>
      </c>
      <c r="C84" t="s">
        <v>175</v>
      </c>
    </row>
    <row r="85" spans="1:3" ht="15.75" thickBot="1" x14ac:dyDescent="0.3">
      <c r="A85" s="52">
        <v>972517038</v>
      </c>
      <c r="B85" s="50" t="s">
        <v>258</v>
      </c>
      <c r="C85" t="s">
        <v>175</v>
      </c>
    </row>
    <row r="86" spans="1:3" ht="15.75" thickBot="1" x14ac:dyDescent="0.3">
      <c r="A86" s="52">
        <v>975185117</v>
      </c>
      <c r="B86" s="50" t="s">
        <v>259</v>
      </c>
      <c r="C86" t="s">
        <v>175</v>
      </c>
    </row>
    <row r="87" spans="1:3" ht="15.75" thickBot="1" x14ac:dyDescent="0.3">
      <c r="A87" s="52">
        <v>874703362</v>
      </c>
      <c r="B87" s="50" t="s">
        <v>260</v>
      </c>
      <c r="C87" t="s">
        <v>175</v>
      </c>
    </row>
    <row r="88" spans="1:3" ht="15.75" thickBot="1" x14ac:dyDescent="0.3">
      <c r="A88" s="52">
        <v>973455710</v>
      </c>
      <c r="B88" s="50" t="s">
        <v>261</v>
      </c>
      <c r="C88" t="s">
        <v>175</v>
      </c>
    </row>
    <row r="89" spans="1:3" ht="15.75" thickBot="1" x14ac:dyDescent="0.3">
      <c r="A89" s="52">
        <v>974703386</v>
      </c>
      <c r="B89" s="50" t="s">
        <v>262</v>
      </c>
      <c r="C89" t="s">
        <v>175</v>
      </c>
    </row>
    <row r="90" spans="1:3" ht="15.75" thickBot="1" x14ac:dyDescent="0.3">
      <c r="A90" s="52">
        <v>995119560</v>
      </c>
      <c r="B90" s="50" t="s">
        <v>263</v>
      </c>
      <c r="C90" t="s">
        <v>175</v>
      </c>
    </row>
    <row r="91" spans="1:3" ht="24.75" thickBot="1" x14ac:dyDescent="0.3">
      <c r="A91" s="52">
        <v>974725142</v>
      </c>
      <c r="B91" s="50" t="s">
        <v>264</v>
      </c>
      <c r="C91" t="s">
        <v>175</v>
      </c>
    </row>
    <row r="92" spans="1:3" ht="15.75" thickBot="1" x14ac:dyDescent="0.3">
      <c r="A92" s="52">
        <v>889857072</v>
      </c>
      <c r="B92" s="50" t="s">
        <v>265</v>
      </c>
      <c r="C92" t="s">
        <v>175</v>
      </c>
    </row>
    <row r="93" spans="1:3" ht="15.75" thickBot="1" x14ac:dyDescent="0.3">
      <c r="A93" s="52">
        <v>974224356</v>
      </c>
      <c r="B93" s="50" t="s">
        <v>266</v>
      </c>
      <c r="C93" t="s">
        <v>175</v>
      </c>
    </row>
    <row r="94" spans="1:3" ht="24.75" thickBot="1" x14ac:dyDescent="0.3">
      <c r="A94" s="52">
        <v>979781857</v>
      </c>
      <c r="B94" s="50" t="s">
        <v>267</v>
      </c>
      <c r="C94" t="s">
        <v>175</v>
      </c>
    </row>
    <row r="95" spans="1:3" ht="15.75" thickBot="1" x14ac:dyDescent="0.3">
      <c r="A95" s="52">
        <v>974142740</v>
      </c>
      <c r="B95" s="50" t="s">
        <v>268</v>
      </c>
      <c r="C95" t="s">
        <v>175</v>
      </c>
    </row>
    <row r="96" spans="1:3" ht="15.75" thickBot="1" x14ac:dyDescent="0.3">
      <c r="A96" s="52">
        <v>931679007</v>
      </c>
      <c r="B96" s="50" t="s">
        <v>269</v>
      </c>
      <c r="C96" t="s">
        <v>175</v>
      </c>
    </row>
    <row r="97" spans="1:3" ht="15.75" thickBot="1" x14ac:dyDescent="0.3">
      <c r="A97" s="52">
        <v>973448633</v>
      </c>
      <c r="B97" s="50" t="s">
        <v>270</v>
      </c>
      <c r="C97" t="s">
        <v>175</v>
      </c>
    </row>
    <row r="98" spans="1:3" ht="15.75" thickBot="1" x14ac:dyDescent="0.3">
      <c r="A98" s="52">
        <v>974857561</v>
      </c>
      <c r="B98" s="50" t="s">
        <v>271</v>
      </c>
      <c r="C98" t="s">
        <v>175</v>
      </c>
    </row>
    <row r="99" spans="1:3" ht="15.75" thickBot="1" x14ac:dyDescent="0.3">
      <c r="A99" s="52">
        <v>973382322</v>
      </c>
      <c r="B99" s="50" t="s">
        <v>272</v>
      </c>
      <c r="C99" t="s">
        <v>175</v>
      </c>
    </row>
    <row r="100" spans="1:3" ht="15.75" thickBot="1" x14ac:dyDescent="0.3">
      <c r="A100" s="52">
        <v>993266361</v>
      </c>
      <c r="B100" s="50" t="s">
        <v>273</v>
      </c>
      <c r="C100" t="s">
        <v>175</v>
      </c>
    </row>
    <row r="101" spans="1:3" ht="24.75" thickBot="1" x14ac:dyDescent="0.3">
      <c r="A101" s="52">
        <v>981098749</v>
      </c>
      <c r="B101" s="50" t="s">
        <v>274</v>
      </c>
      <c r="C101" t="s">
        <v>175</v>
      </c>
    </row>
    <row r="102" spans="1:3" ht="15.75" thickBot="1" x14ac:dyDescent="0.3">
      <c r="A102" s="52">
        <v>973489321</v>
      </c>
      <c r="B102" s="50" t="s">
        <v>275</v>
      </c>
      <c r="C102" t="s">
        <v>175</v>
      </c>
    </row>
    <row r="103" spans="1:3" ht="15.75" thickBot="1" x14ac:dyDescent="0.3">
      <c r="A103" s="52">
        <v>973494368</v>
      </c>
      <c r="B103" s="50" t="s">
        <v>276</v>
      </c>
      <c r="C103" t="s">
        <v>175</v>
      </c>
    </row>
    <row r="104" spans="1:3" ht="15.75" thickBot="1" x14ac:dyDescent="0.3">
      <c r="A104" s="52">
        <v>979740530</v>
      </c>
      <c r="B104" s="50" t="s">
        <v>277</v>
      </c>
      <c r="C104" t="s">
        <v>175</v>
      </c>
    </row>
    <row r="105" spans="1:3" ht="15.75" thickBot="1" x14ac:dyDescent="0.3">
      <c r="A105" s="52">
        <v>996000540</v>
      </c>
      <c r="B105" s="50" t="s">
        <v>278</v>
      </c>
      <c r="C105" t="s">
        <v>175</v>
      </c>
    </row>
    <row r="106" spans="1:3" ht="15.75" thickBot="1" x14ac:dyDescent="0.3">
      <c r="A106" s="52">
        <v>974798670</v>
      </c>
      <c r="B106" s="50" t="s">
        <v>279</v>
      </c>
      <c r="C106" t="s">
        <v>175</v>
      </c>
    </row>
    <row r="107" spans="1:3" ht="15.75" thickBot="1" x14ac:dyDescent="0.3">
      <c r="A107" s="52">
        <v>973390953</v>
      </c>
      <c r="B107" s="50" t="s">
        <v>280</v>
      </c>
      <c r="C107" t="s">
        <v>175</v>
      </c>
    </row>
    <row r="108" spans="1:3" ht="15.75" thickBot="1" x14ac:dyDescent="0.3">
      <c r="A108" s="52">
        <v>875211382</v>
      </c>
      <c r="B108" s="50" t="s">
        <v>281</v>
      </c>
      <c r="C108" t="s">
        <v>175</v>
      </c>
    </row>
    <row r="109" spans="1:3" ht="15.75" thickBot="1" x14ac:dyDescent="0.3">
      <c r="A109" s="52">
        <v>985917981</v>
      </c>
      <c r="B109" s="50" t="s">
        <v>282</v>
      </c>
      <c r="C109" t="s">
        <v>175</v>
      </c>
    </row>
    <row r="110" spans="1:3" ht="15.75" thickBot="1" x14ac:dyDescent="0.3">
      <c r="A110" s="52">
        <v>974197901</v>
      </c>
      <c r="B110" s="50" t="s">
        <v>283</v>
      </c>
      <c r="C110" t="s">
        <v>175</v>
      </c>
    </row>
    <row r="111" spans="1:3" ht="15.75" thickBot="1" x14ac:dyDescent="0.3">
      <c r="A111" s="52">
        <v>973456458</v>
      </c>
      <c r="B111" s="50" t="s">
        <v>284</v>
      </c>
      <c r="C111" t="s">
        <v>175</v>
      </c>
    </row>
    <row r="112" spans="1:3" ht="15.75" thickBot="1" x14ac:dyDescent="0.3">
      <c r="A112" s="52">
        <v>987751894</v>
      </c>
      <c r="B112" s="50" t="s">
        <v>285</v>
      </c>
      <c r="C112" t="s">
        <v>175</v>
      </c>
    </row>
    <row r="113" spans="1:3" ht="15.75" thickBot="1" x14ac:dyDescent="0.3">
      <c r="A113" s="52">
        <v>973535765</v>
      </c>
      <c r="B113" s="50" t="s">
        <v>286</v>
      </c>
      <c r="C113" t="s">
        <v>175</v>
      </c>
    </row>
    <row r="114" spans="1:3" ht="15.75" thickBot="1" x14ac:dyDescent="0.3">
      <c r="A114" s="52">
        <v>973772503</v>
      </c>
      <c r="B114" s="50" t="s">
        <v>287</v>
      </c>
      <c r="C114" t="s">
        <v>175</v>
      </c>
    </row>
    <row r="115" spans="1:3" ht="15.75" thickBot="1" x14ac:dyDescent="0.3">
      <c r="A115" s="52">
        <v>996006158</v>
      </c>
      <c r="B115" s="50" t="s">
        <v>288</v>
      </c>
      <c r="C115" t="s">
        <v>175</v>
      </c>
    </row>
    <row r="116" spans="1:3" ht="15.75" thickBot="1" x14ac:dyDescent="0.3">
      <c r="A116" s="52">
        <v>974194678</v>
      </c>
      <c r="B116" s="50" t="s">
        <v>289</v>
      </c>
      <c r="C116" t="s">
        <v>175</v>
      </c>
    </row>
    <row r="117" spans="1:3" ht="15.75" thickBot="1" x14ac:dyDescent="0.3">
      <c r="A117" s="52">
        <v>975266842</v>
      </c>
      <c r="B117" s="50" t="s">
        <v>290</v>
      </c>
      <c r="C117" t="s">
        <v>175</v>
      </c>
    </row>
    <row r="118" spans="1:3" ht="15.75" thickBot="1" x14ac:dyDescent="0.3">
      <c r="A118" s="52">
        <v>994274406</v>
      </c>
      <c r="B118" s="50" t="s">
        <v>291</v>
      </c>
      <c r="C118" t="s">
        <v>175</v>
      </c>
    </row>
    <row r="119" spans="1:3" ht="24.75" thickBot="1" x14ac:dyDescent="0.3">
      <c r="A119" s="52">
        <v>974703408</v>
      </c>
      <c r="B119" s="50" t="s">
        <v>292</v>
      </c>
      <c r="C119" t="s">
        <v>175</v>
      </c>
    </row>
    <row r="120" spans="1:3" ht="15.75" thickBot="1" x14ac:dyDescent="0.3">
      <c r="A120" s="52">
        <v>974156458</v>
      </c>
      <c r="B120" s="50" t="s">
        <v>293</v>
      </c>
      <c r="C120" t="s">
        <v>175</v>
      </c>
    </row>
    <row r="121" spans="1:3" ht="15.75" thickBot="1" x14ac:dyDescent="0.3">
      <c r="A121" s="52">
        <v>973334875</v>
      </c>
      <c r="B121" s="50" t="s">
        <v>294</v>
      </c>
      <c r="C121" t="s">
        <v>175</v>
      </c>
    </row>
    <row r="122" spans="1:3" ht="15.75" thickBot="1" x14ac:dyDescent="0.3">
      <c r="A122" s="52">
        <v>972339563</v>
      </c>
      <c r="B122" s="50" t="s">
        <v>295</v>
      </c>
      <c r="C122" t="s">
        <v>175</v>
      </c>
    </row>
    <row r="123" spans="1:3" ht="15.75" thickBot="1" x14ac:dyDescent="0.3">
      <c r="A123" s="52">
        <v>983604560</v>
      </c>
      <c r="B123" s="50" t="s">
        <v>296</v>
      </c>
      <c r="C123" t="s">
        <v>175</v>
      </c>
    </row>
    <row r="124" spans="1:3" ht="15.75" thickBot="1" x14ac:dyDescent="0.3">
      <c r="A124" s="52">
        <v>973763881</v>
      </c>
      <c r="B124" s="50" t="s">
        <v>297</v>
      </c>
      <c r="C124" t="s">
        <v>175</v>
      </c>
    </row>
    <row r="125" spans="1:3" ht="15.75" thickBot="1" x14ac:dyDescent="0.3">
      <c r="A125" s="52">
        <v>973456466</v>
      </c>
      <c r="B125" s="50" t="s">
        <v>298</v>
      </c>
      <c r="C125" t="s">
        <v>175</v>
      </c>
    </row>
    <row r="126" spans="1:3" ht="15.75" thickBot="1" x14ac:dyDescent="0.3">
      <c r="A126" s="52">
        <v>973458515</v>
      </c>
      <c r="B126" s="50" t="s">
        <v>299</v>
      </c>
      <c r="C126" t="s">
        <v>175</v>
      </c>
    </row>
    <row r="127" spans="1:3" ht="24.75" thickBot="1" x14ac:dyDescent="0.3">
      <c r="A127" s="52">
        <v>990635498</v>
      </c>
      <c r="B127" s="50" t="s">
        <v>300</v>
      </c>
      <c r="C127" t="s">
        <v>175</v>
      </c>
    </row>
    <row r="128" spans="1:3" ht="15.75" thickBot="1" x14ac:dyDescent="0.3">
      <c r="A128" s="52">
        <v>990635285</v>
      </c>
      <c r="B128" s="50" t="s">
        <v>301</v>
      </c>
      <c r="C128" t="s">
        <v>175</v>
      </c>
    </row>
    <row r="129" spans="1:3" ht="15.75" thickBot="1" x14ac:dyDescent="0.3">
      <c r="A129" s="52">
        <v>991843876</v>
      </c>
      <c r="B129" s="50" t="s">
        <v>302</v>
      </c>
      <c r="C129" t="s">
        <v>175</v>
      </c>
    </row>
    <row r="130" spans="1:3" ht="15.75" thickBot="1" x14ac:dyDescent="0.3">
      <c r="A130" s="52">
        <v>973454528</v>
      </c>
      <c r="B130" s="50" t="s">
        <v>303</v>
      </c>
      <c r="C130" t="s">
        <v>175</v>
      </c>
    </row>
    <row r="131" spans="1:3" ht="15.75" thickBot="1" x14ac:dyDescent="0.3">
      <c r="A131" s="52">
        <v>972290920</v>
      </c>
      <c r="B131" s="50" t="s">
        <v>304</v>
      </c>
      <c r="C131" t="s">
        <v>175</v>
      </c>
    </row>
    <row r="132" spans="1:3" ht="15.75" thickBot="1" x14ac:dyDescent="0.3">
      <c r="A132" s="52">
        <v>993481947</v>
      </c>
      <c r="B132" s="50" t="s">
        <v>305</v>
      </c>
      <c r="C132" t="s">
        <v>175</v>
      </c>
    </row>
    <row r="133" spans="1:3" ht="15.75" thickBot="1" x14ac:dyDescent="0.3">
      <c r="A133" s="52">
        <v>973877070</v>
      </c>
      <c r="B133" s="50" t="s">
        <v>306</v>
      </c>
      <c r="C133" t="s">
        <v>175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K6" sqref="K6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307</v>
      </c>
      <c r="B1" t="s">
        <v>47</v>
      </c>
      <c r="C1" t="s">
        <v>308</v>
      </c>
      <c r="D1" t="s">
        <v>309</v>
      </c>
      <c r="E1" t="s">
        <v>16</v>
      </c>
      <c r="F1" t="s">
        <v>106</v>
      </c>
      <c r="I1" t="s">
        <v>310</v>
      </c>
    </row>
    <row r="2" spans="1:24" x14ac:dyDescent="0.25">
      <c r="A2">
        <v>4201</v>
      </c>
      <c r="B2" t="s">
        <v>311</v>
      </c>
      <c r="C2" t="s">
        <v>312</v>
      </c>
      <c r="D2">
        <v>2</v>
      </c>
      <c r="E2">
        <f>_xlfn.XLOOKUP(arbgiveravg[[#This Row],[Sone]],arbeidsgiveravgift[Sone],arbeidsgiveravgift[Sats])</f>
        <v>0.106</v>
      </c>
      <c r="T2" t="s">
        <v>316</v>
      </c>
      <c r="U2" t="s">
        <v>317</v>
      </c>
      <c r="W2" t="s">
        <v>314</v>
      </c>
      <c r="X2" t="s">
        <v>706</v>
      </c>
    </row>
    <row r="3" spans="1:24" x14ac:dyDescent="0.25">
      <c r="A3">
        <v>4202</v>
      </c>
      <c r="B3" t="s">
        <v>313</v>
      </c>
      <c r="C3" t="s">
        <v>312</v>
      </c>
      <c r="D3">
        <v>1</v>
      </c>
      <c r="E3">
        <f>_xlfn.XLOOKUP(arbgiveravg[[#This Row],[Sone]],arbeidsgiveravgift[Sone],arbeidsgiveravgift[Sats])</f>
        <v>0.14099999999999999</v>
      </c>
      <c r="J3" t="s">
        <v>309</v>
      </c>
      <c r="K3" t="s">
        <v>16</v>
      </c>
      <c r="O3" t="s">
        <v>314</v>
      </c>
      <c r="P3" s="64" t="s">
        <v>105</v>
      </c>
      <c r="Q3" t="s">
        <v>50</v>
      </c>
      <c r="S3" t="s">
        <v>315</v>
      </c>
      <c r="W3">
        <v>1</v>
      </c>
      <c r="X3" t="s">
        <v>43</v>
      </c>
    </row>
    <row r="4" spans="1:24" x14ac:dyDescent="0.25">
      <c r="A4">
        <v>4203</v>
      </c>
      <c r="B4" t="s">
        <v>318</v>
      </c>
      <c r="C4" t="s">
        <v>312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53">
        <v>0.14099999999999999</v>
      </c>
      <c r="O4">
        <v>1</v>
      </c>
      <c r="P4" t="s">
        <v>90</v>
      </c>
      <c r="W4">
        <v>2</v>
      </c>
      <c r="X4" t="s">
        <v>44</v>
      </c>
    </row>
    <row r="5" spans="1:24" x14ac:dyDescent="0.25">
      <c r="A5">
        <v>4204</v>
      </c>
      <c r="B5" t="s">
        <v>319</v>
      </c>
      <c r="C5" t="s">
        <v>312</v>
      </c>
      <c r="D5">
        <v>1</v>
      </c>
      <c r="E5">
        <f>_xlfn.XLOOKUP(arbgiveravg[[#This Row],[Sone]],arbeidsgiveravgift[Sone],arbeidsgiveravgift[Sats])</f>
        <v>0.14099999999999999</v>
      </c>
      <c r="J5" t="s">
        <v>320</v>
      </c>
      <c r="K5" s="53">
        <v>0.14099999999999999</v>
      </c>
      <c r="O5">
        <v>2</v>
      </c>
      <c r="P5" t="s">
        <v>91</v>
      </c>
      <c r="W5">
        <v>3</v>
      </c>
      <c r="X5" t="s">
        <v>705</v>
      </c>
    </row>
    <row r="6" spans="1:24" x14ac:dyDescent="0.25">
      <c r="A6">
        <v>4205</v>
      </c>
      <c r="B6" t="s">
        <v>321</v>
      </c>
      <c r="C6" t="s">
        <v>312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53">
        <v>0.106</v>
      </c>
      <c r="O6">
        <v>3</v>
      </c>
      <c r="P6" t="s">
        <v>92</v>
      </c>
    </row>
    <row r="7" spans="1:24" x14ac:dyDescent="0.25">
      <c r="A7">
        <v>4206</v>
      </c>
      <c r="B7" t="s">
        <v>322</v>
      </c>
      <c r="C7" t="s">
        <v>312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53">
        <v>6.4000000000000001E-2</v>
      </c>
      <c r="O7">
        <v>4</v>
      </c>
      <c r="P7" t="s">
        <v>94</v>
      </c>
    </row>
    <row r="8" spans="1:24" x14ac:dyDescent="0.25">
      <c r="A8">
        <v>4207</v>
      </c>
      <c r="B8" t="s">
        <v>323</v>
      </c>
      <c r="C8" t="s">
        <v>312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53">
        <v>5.0999999999999997E-2</v>
      </c>
      <c r="O8">
        <v>5</v>
      </c>
      <c r="P8" t="s">
        <v>95</v>
      </c>
    </row>
    <row r="9" spans="1:24" x14ac:dyDescent="0.25">
      <c r="A9">
        <v>4211</v>
      </c>
      <c r="B9" t="s">
        <v>324</v>
      </c>
      <c r="C9" t="s">
        <v>312</v>
      </c>
      <c r="D9">
        <v>2</v>
      </c>
      <c r="E9">
        <f>_xlfn.XLOOKUP(arbgiveravg[[#This Row],[Sone]],arbeidsgiveravgift[Sone],arbeidsgiveravgift[Sats])</f>
        <v>0.106</v>
      </c>
      <c r="J9" t="s">
        <v>325</v>
      </c>
      <c r="K9" s="53">
        <v>7.9000000000000001E-2</v>
      </c>
      <c r="O9">
        <v>6</v>
      </c>
      <c r="P9" t="s">
        <v>96</v>
      </c>
    </row>
    <row r="10" spans="1:24" x14ac:dyDescent="0.25">
      <c r="A10">
        <v>4212</v>
      </c>
      <c r="B10" t="s">
        <v>326</v>
      </c>
      <c r="C10" t="s">
        <v>312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54">
        <v>0</v>
      </c>
      <c r="O10">
        <v>7</v>
      </c>
      <c r="P10" t="s">
        <v>97</v>
      </c>
    </row>
    <row r="11" spans="1:24" x14ac:dyDescent="0.25">
      <c r="A11">
        <v>4213</v>
      </c>
      <c r="B11" t="s">
        <v>327</v>
      </c>
      <c r="C11" t="s">
        <v>312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771</v>
      </c>
    </row>
    <row r="12" spans="1:24" x14ac:dyDescent="0.25">
      <c r="A12">
        <v>4214</v>
      </c>
      <c r="B12" t="s">
        <v>328</v>
      </c>
      <c r="C12" t="s">
        <v>312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735</v>
      </c>
    </row>
    <row r="13" spans="1:24" x14ac:dyDescent="0.25">
      <c r="A13">
        <v>4215</v>
      </c>
      <c r="B13" t="s">
        <v>329</v>
      </c>
      <c r="C13" t="s">
        <v>312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98</v>
      </c>
    </row>
    <row r="14" spans="1:24" x14ac:dyDescent="0.25">
      <c r="A14">
        <v>4216</v>
      </c>
      <c r="B14" t="s">
        <v>330</v>
      </c>
      <c r="C14" t="s">
        <v>312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738</v>
      </c>
    </row>
    <row r="15" spans="1:24" x14ac:dyDescent="0.25">
      <c r="A15">
        <v>4217</v>
      </c>
      <c r="B15" t="s">
        <v>331</v>
      </c>
      <c r="C15" t="s">
        <v>312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93</v>
      </c>
    </row>
    <row r="16" spans="1:24" x14ac:dyDescent="0.25">
      <c r="A16">
        <v>4218</v>
      </c>
      <c r="B16" t="s">
        <v>332</v>
      </c>
      <c r="C16" t="s">
        <v>312</v>
      </c>
      <c r="D16" t="s">
        <v>320</v>
      </c>
      <c r="E16">
        <f>_xlfn.XLOOKUP(arbgiveravg[[#This Row],[Sone]],arbeidsgiveravgift[Sone],arbeidsgiveravgift[Sats])</f>
        <v>0.14099999999999999</v>
      </c>
      <c r="O16">
        <v>14</v>
      </c>
      <c r="P16" t="s">
        <v>101</v>
      </c>
    </row>
    <row r="17" spans="1:16" x14ac:dyDescent="0.25">
      <c r="A17">
        <v>4219</v>
      </c>
      <c r="B17" t="s">
        <v>333</v>
      </c>
      <c r="C17" t="s">
        <v>312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102</v>
      </c>
    </row>
    <row r="18" spans="1:16" x14ac:dyDescent="0.25">
      <c r="A18">
        <v>4220</v>
      </c>
      <c r="B18" t="s">
        <v>334</v>
      </c>
      <c r="C18" t="s">
        <v>312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103</v>
      </c>
    </row>
    <row r="19" spans="1:16" x14ac:dyDescent="0.25">
      <c r="A19">
        <v>4221</v>
      </c>
      <c r="B19" t="s">
        <v>335</v>
      </c>
      <c r="C19" t="s">
        <v>312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737</v>
      </c>
    </row>
    <row r="20" spans="1:16" x14ac:dyDescent="0.25">
      <c r="A20">
        <v>4222</v>
      </c>
      <c r="B20" t="s">
        <v>336</v>
      </c>
      <c r="C20" t="s">
        <v>312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99</v>
      </c>
    </row>
    <row r="21" spans="1:16" x14ac:dyDescent="0.25">
      <c r="A21">
        <v>4223</v>
      </c>
      <c r="B21" t="s">
        <v>337</v>
      </c>
      <c r="C21" t="s">
        <v>312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44</v>
      </c>
    </row>
    <row r="22" spans="1:16" x14ac:dyDescent="0.25">
      <c r="A22">
        <v>4224</v>
      </c>
      <c r="B22" t="s">
        <v>338</v>
      </c>
      <c r="C22" t="s">
        <v>312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100</v>
      </c>
    </row>
    <row r="23" spans="1:16" x14ac:dyDescent="0.25">
      <c r="A23">
        <v>4225</v>
      </c>
      <c r="B23" t="s">
        <v>339</v>
      </c>
      <c r="C23" t="s">
        <v>312</v>
      </c>
      <c r="D23" t="s">
        <v>320</v>
      </c>
      <c r="E23">
        <f>_xlfn.XLOOKUP(arbgiveravg[[#This Row],[Sone]],arbeidsgiveravgift[Sone],arbeidsgiveravgift[Sats])</f>
        <v>0.14099999999999999</v>
      </c>
      <c r="F23" t="s">
        <v>340</v>
      </c>
      <c r="O23">
        <v>21</v>
      </c>
    </row>
    <row r="24" spans="1:16" x14ac:dyDescent="0.25">
      <c r="A24">
        <v>4225</v>
      </c>
      <c r="B24" t="s">
        <v>339</v>
      </c>
      <c r="C24" t="s">
        <v>312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341</v>
      </c>
      <c r="C25" t="s">
        <v>312</v>
      </c>
      <c r="D25" t="s">
        <v>320</v>
      </c>
      <c r="E25">
        <f>_xlfn.XLOOKUP(arbgiveravg[[#This Row],[Sone]],arbeidsgiveravgift[Sone],arbeidsgiveravgift[Sats])</f>
        <v>0.14099999999999999</v>
      </c>
      <c r="O25">
        <v>23</v>
      </c>
    </row>
    <row r="26" spans="1:16" x14ac:dyDescent="0.25">
      <c r="A26">
        <v>4227</v>
      </c>
      <c r="B26" t="s">
        <v>342</v>
      </c>
      <c r="C26" t="s">
        <v>312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343</v>
      </c>
      <c r="C27" t="s">
        <v>312</v>
      </c>
      <c r="D27" t="s">
        <v>320</v>
      </c>
      <c r="E27">
        <f>_xlfn.XLOOKUP(arbgiveravg[[#This Row],[Sone]],arbeidsgiveravgift[Sone],arbeidsgiveravgift[Sats])</f>
        <v>0.14099999999999999</v>
      </c>
      <c r="O27">
        <v>25</v>
      </c>
    </row>
    <row r="28" spans="1:16" x14ac:dyDescent="0.25">
      <c r="A28">
        <v>3201</v>
      </c>
      <c r="B28" t="s">
        <v>344</v>
      </c>
      <c r="C28" t="s">
        <v>345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346</v>
      </c>
      <c r="C29" t="s">
        <v>345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347</v>
      </c>
      <c r="C30" t="s">
        <v>345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348</v>
      </c>
      <c r="C31" t="s">
        <v>345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349</v>
      </c>
      <c r="C32" t="s">
        <v>345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350</v>
      </c>
      <c r="C33" t="s">
        <v>345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351</v>
      </c>
      <c r="C34" t="s">
        <v>345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352</v>
      </c>
      <c r="C35" t="s">
        <v>345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353</v>
      </c>
      <c r="C36" t="s">
        <v>345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354</v>
      </c>
      <c r="C37" t="s">
        <v>345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355</v>
      </c>
      <c r="C38" t="s">
        <v>345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356</v>
      </c>
      <c r="C39" t="s">
        <v>345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357</v>
      </c>
      <c r="C40" t="s">
        <v>345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358</v>
      </c>
      <c r="C41" t="s">
        <v>345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359</v>
      </c>
      <c r="C42" t="s">
        <v>345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360</v>
      </c>
      <c r="C43" t="s">
        <v>345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361</v>
      </c>
      <c r="C44" t="s">
        <v>345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362</v>
      </c>
      <c r="C45" t="s">
        <v>345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363</v>
      </c>
      <c r="C46" t="s">
        <v>345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364</v>
      </c>
      <c r="C47" t="s">
        <v>345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365</v>
      </c>
      <c r="C48" t="s">
        <v>345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366</v>
      </c>
      <c r="C49" t="s">
        <v>367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368</v>
      </c>
      <c r="C50" t="s">
        <v>367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369</v>
      </c>
      <c r="C51" t="s">
        <v>367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370</v>
      </c>
      <c r="C52" t="s">
        <v>367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371</v>
      </c>
      <c r="C53" t="s">
        <v>367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372</v>
      </c>
      <c r="C54" t="s">
        <v>367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373</v>
      </c>
      <c r="C55" t="s">
        <v>367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374</v>
      </c>
      <c r="C56" t="s">
        <v>367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375</v>
      </c>
      <c r="C57" t="s">
        <v>367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376</v>
      </c>
      <c r="C58" t="s">
        <v>367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377</v>
      </c>
      <c r="C59" t="s">
        <v>367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378</v>
      </c>
      <c r="C60" t="s">
        <v>367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379</v>
      </c>
      <c r="C61" t="s">
        <v>367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380</v>
      </c>
      <c r="C62" t="s">
        <v>367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381</v>
      </c>
      <c r="C63" t="s">
        <v>367</v>
      </c>
      <c r="D63" t="s">
        <v>320</v>
      </c>
      <c r="E63">
        <f>_xlfn.XLOOKUP(arbgiveravg[[#This Row],[Sone]],arbeidsgiveravgift[Sone],arbeidsgiveravgift[Sats])</f>
        <v>0.14099999999999999</v>
      </c>
    </row>
    <row r="64" spans="1:5" x14ac:dyDescent="0.25">
      <c r="A64">
        <v>3334</v>
      </c>
      <c r="B64" t="s">
        <v>382</v>
      </c>
      <c r="C64" t="s">
        <v>367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383</v>
      </c>
      <c r="C65" t="s">
        <v>367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384</v>
      </c>
      <c r="C66" t="s">
        <v>367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385</v>
      </c>
      <c r="C67" t="s">
        <v>386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387</v>
      </c>
      <c r="C68" t="s">
        <v>386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388</v>
      </c>
      <c r="C69" t="s">
        <v>386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389</v>
      </c>
      <c r="C70" t="s">
        <v>386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390</v>
      </c>
      <c r="C71" t="s">
        <v>386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391</v>
      </c>
      <c r="C72" t="s">
        <v>386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392</v>
      </c>
      <c r="C73" t="s">
        <v>386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393</v>
      </c>
      <c r="C74" t="s">
        <v>386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394</v>
      </c>
      <c r="C75" t="s">
        <v>386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395</v>
      </c>
      <c r="C76" t="s">
        <v>386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396</v>
      </c>
      <c r="C77" t="s">
        <v>386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397</v>
      </c>
      <c r="C78" t="s">
        <v>386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398</v>
      </c>
      <c r="C79" t="s">
        <v>386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399</v>
      </c>
      <c r="C80" t="s">
        <v>386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400</v>
      </c>
      <c r="C81" t="s">
        <v>386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401</v>
      </c>
      <c r="C82" t="s">
        <v>386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402</v>
      </c>
      <c r="C83" t="s">
        <v>386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403</v>
      </c>
      <c r="C84" t="s">
        <v>386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404</v>
      </c>
      <c r="C85" t="s">
        <v>42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405</v>
      </c>
      <c r="C86" t="s">
        <v>42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406</v>
      </c>
      <c r="C87" t="s">
        <v>42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407</v>
      </c>
      <c r="C88" t="s">
        <v>42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408</v>
      </c>
      <c r="C89" t="s">
        <v>42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409</v>
      </c>
      <c r="C90" t="s">
        <v>42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410</v>
      </c>
      <c r="C91" t="s">
        <v>42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411</v>
      </c>
      <c r="C92" t="s">
        <v>42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412</v>
      </c>
      <c r="C93" t="s">
        <v>42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413</v>
      </c>
      <c r="C94" t="s">
        <v>42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414</v>
      </c>
      <c r="C95" t="s">
        <v>42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415</v>
      </c>
      <c r="C96" t="s">
        <v>42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416</v>
      </c>
      <c r="C97" t="s">
        <v>42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417</v>
      </c>
      <c r="C98" t="s">
        <v>42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418</v>
      </c>
      <c r="C99" t="s">
        <v>42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419</v>
      </c>
      <c r="C100" t="s">
        <v>42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420</v>
      </c>
      <c r="C101" t="s">
        <v>42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421</v>
      </c>
      <c r="C102" t="s">
        <v>42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422</v>
      </c>
      <c r="C103" t="s">
        <v>42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423</v>
      </c>
      <c r="C104" t="s">
        <v>42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424</v>
      </c>
      <c r="C105" t="s">
        <v>42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425</v>
      </c>
      <c r="C106" t="s">
        <v>42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426</v>
      </c>
      <c r="C107" t="s">
        <v>42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427</v>
      </c>
      <c r="C108" t="s">
        <v>42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428</v>
      </c>
      <c r="C109" t="s">
        <v>42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429</v>
      </c>
      <c r="C110" t="s">
        <v>42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430</v>
      </c>
      <c r="C111" t="s">
        <v>42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431</v>
      </c>
      <c r="C112" t="s">
        <v>42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432</v>
      </c>
      <c r="C113" t="s">
        <v>42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433</v>
      </c>
      <c r="C114" t="s">
        <v>42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434</v>
      </c>
      <c r="C115" t="s">
        <v>42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435</v>
      </c>
      <c r="C116" t="s">
        <v>42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436</v>
      </c>
      <c r="C117" t="s">
        <v>42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437</v>
      </c>
      <c r="C118" t="s">
        <v>42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438</v>
      </c>
      <c r="C119" t="s">
        <v>42</v>
      </c>
      <c r="D119" t="s">
        <v>320</v>
      </c>
      <c r="E119">
        <f>_xlfn.XLOOKUP(arbgiveravg[[#This Row],[Sone]],arbeidsgiveravgift[Sone],arbeidsgiveravgift[Sats])</f>
        <v>0.14099999999999999</v>
      </c>
    </row>
    <row r="120" spans="1:5" x14ac:dyDescent="0.25">
      <c r="A120">
        <v>3442</v>
      </c>
      <c r="B120" t="s">
        <v>439</v>
      </c>
      <c r="C120" t="s">
        <v>42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440</v>
      </c>
      <c r="C121" t="s">
        <v>42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41</v>
      </c>
      <c r="C122" t="s">
        <v>42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441</v>
      </c>
      <c r="C123" t="s">
        <v>42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442</v>
      </c>
      <c r="C124" t="s">
        <v>42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443</v>
      </c>
      <c r="C125" t="s">
        <v>42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444</v>
      </c>
      <c r="C126" t="s">
        <v>42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445</v>
      </c>
      <c r="C127" t="s">
        <v>42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446</v>
      </c>
      <c r="C128" t="s">
        <v>42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447</v>
      </c>
      <c r="C129" t="s">
        <v>42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448</v>
      </c>
      <c r="C130" t="s">
        <v>42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449</v>
      </c>
      <c r="C131" t="s">
        <v>450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451</v>
      </c>
      <c r="C132" t="s">
        <v>450</v>
      </c>
      <c r="D132">
        <v>2</v>
      </c>
      <c r="E132">
        <f>_xlfn.XLOOKUP(arbgiveravg[[#This Row],[Sone]],arbeidsgiveravgift[Sone],arbeidsgiveravgift[Sats])</f>
        <v>0.106</v>
      </c>
      <c r="F132" t="s">
        <v>452</v>
      </c>
    </row>
    <row r="133" spans="1:6" x14ac:dyDescent="0.25">
      <c r="A133">
        <v>1506</v>
      </c>
      <c r="B133" t="s">
        <v>451</v>
      </c>
      <c r="C133" t="s">
        <v>450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453</v>
      </c>
      <c r="C134" t="s">
        <v>450</v>
      </c>
      <c r="D134">
        <v>2</v>
      </c>
      <c r="E134">
        <f>_xlfn.XLOOKUP(arbgiveravg[[#This Row],[Sone]],arbeidsgiveravgift[Sone],arbeidsgiveravgift[Sats])</f>
        <v>0.106</v>
      </c>
      <c r="F134" t="s">
        <v>454</v>
      </c>
    </row>
    <row r="135" spans="1:6" x14ac:dyDescent="0.25">
      <c r="A135">
        <v>1508</v>
      </c>
      <c r="B135" t="s">
        <v>453</v>
      </c>
      <c r="C135" t="s">
        <v>450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455</v>
      </c>
      <c r="C136" t="s">
        <v>450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456</v>
      </c>
      <c r="C137" t="s">
        <v>450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457</v>
      </c>
      <c r="C138" t="s">
        <v>450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458</v>
      </c>
      <c r="C139" t="s">
        <v>450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459</v>
      </c>
      <c r="C140" t="s">
        <v>450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460</v>
      </c>
      <c r="C141" t="s">
        <v>450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461</v>
      </c>
      <c r="C142" t="s">
        <v>450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462</v>
      </c>
      <c r="C143" t="s">
        <v>450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463</v>
      </c>
      <c r="C144" t="s">
        <v>450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464</v>
      </c>
      <c r="C145" t="s">
        <v>450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465</v>
      </c>
      <c r="C146" t="s">
        <v>450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466</v>
      </c>
      <c r="C147" t="s">
        <v>450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467</v>
      </c>
      <c r="C148" t="s">
        <v>450</v>
      </c>
      <c r="D148" t="s">
        <v>320</v>
      </c>
      <c r="E148">
        <f>_xlfn.XLOOKUP(arbgiveravg[[#This Row],[Sone]],arbeidsgiveravgift[Sone],arbeidsgiveravgift[Sats])</f>
        <v>0.14099999999999999</v>
      </c>
    </row>
    <row r="149" spans="1:6" x14ac:dyDescent="0.25">
      <c r="A149">
        <v>1554</v>
      </c>
      <c r="B149" t="s">
        <v>468</v>
      </c>
      <c r="C149" t="s">
        <v>450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469</v>
      </c>
      <c r="C150" t="s">
        <v>450</v>
      </c>
      <c r="D150" t="s">
        <v>320</v>
      </c>
      <c r="E150">
        <f>_xlfn.XLOOKUP(arbgiveravg[[#This Row],[Sone]],arbeidsgiveravgift[Sone],arbeidsgiveravgift[Sats])</f>
        <v>0.14099999999999999</v>
      </c>
    </row>
    <row r="151" spans="1:6" x14ac:dyDescent="0.25">
      <c r="A151">
        <v>1560</v>
      </c>
      <c r="B151" t="s">
        <v>470</v>
      </c>
      <c r="C151" t="s">
        <v>450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471</v>
      </c>
      <c r="C152" t="s">
        <v>450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472</v>
      </c>
      <c r="C153" t="s">
        <v>450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473</v>
      </c>
      <c r="C154" t="s">
        <v>450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474</v>
      </c>
      <c r="C155" t="s">
        <v>450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475</v>
      </c>
      <c r="C156" t="s">
        <v>450</v>
      </c>
      <c r="D156">
        <v>2</v>
      </c>
      <c r="E156">
        <f>_xlfn.XLOOKUP(arbgiveravg[[#This Row],[Sone]],arbeidsgiveravgift[Sone],arbeidsgiveravgift[Sats])</f>
        <v>0.106</v>
      </c>
      <c r="F156" t="s">
        <v>476</v>
      </c>
    </row>
    <row r="157" spans="1:6" x14ac:dyDescent="0.25">
      <c r="A157">
        <v>1577</v>
      </c>
      <c r="B157" t="s">
        <v>475</v>
      </c>
      <c r="C157" t="s">
        <v>450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477</v>
      </c>
      <c r="C158" t="s">
        <v>450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478</v>
      </c>
      <c r="C159" t="s">
        <v>450</v>
      </c>
      <c r="D159" t="s">
        <v>320</v>
      </c>
      <c r="E159">
        <f>_xlfn.XLOOKUP(arbgiveravg[[#This Row],[Sone]],arbeidsgiveravgift[Sone],arbeidsgiveravgift[Sats])</f>
        <v>0.14099999999999999</v>
      </c>
      <c r="F159" t="s">
        <v>479</v>
      </c>
    </row>
    <row r="160" spans="1:6" x14ac:dyDescent="0.25">
      <c r="A160">
        <v>1579</v>
      </c>
      <c r="B160" t="s">
        <v>478</v>
      </c>
      <c r="C160" t="s">
        <v>450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480</v>
      </c>
      <c r="C161" t="s">
        <v>450</v>
      </c>
      <c r="D161" t="s">
        <v>320</v>
      </c>
      <c r="E161">
        <f>_xlfn.XLOOKUP(arbgiveravg[[#This Row],[Sone]],arbeidsgiveravgift[Sone],arbeidsgiveravgift[Sats])</f>
        <v>0.14099999999999999</v>
      </c>
    </row>
    <row r="162" spans="1:5" x14ac:dyDescent="0.25">
      <c r="A162">
        <v>1804</v>
      </c>
      <c r="B162" t="s">
        <v>481</v>
      </c>
      <c r="C162" t="s">
        <v>482</v>
      </c>
      <c r="D162" t="s">
        <v>325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483</v>
      </c>
      <c r="C163" t="s">
        <v>482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484</v>
      </c>
      <c r="C164" t="s">
        <v>482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485</v>
      </c>
      <c r="C165" t="s">
        <v>482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486</v>
      </c>
      <c r="C166" t="s">
        <v>482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487</v>
      </c>
      <c r="C167" t="s">
        <v>482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488</v>
      </c>
      <c r="C168" t="s">
        <v>482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489</v>
      </c>
      <c r="C169" t="s">
        <v>482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490</v>
      </c>
      <c r="C170" t="s">
        <v>482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491</v>
      </c>
      <c r="C171" t="s">
        <v>482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492</v>
      </c>
      <c r="C172" t="s">
        <v>482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493</v>
      </c>
      <c r="C173" t="s">
        <v>482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494</v>
      </c>
      <c r="C174" t="s">
        <v>482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495</v>
      </c>
      <c r="C175" t="s">
        <v>482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496</v>
      </c>
      <c r="C176" t="s">
        <v>482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497</v>
      </c>
      <c r="C177" t="s">
        <v>482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498</v>
      </c>
      <c r="C178" t="s">
        <v>482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499</v>
      </c>
      <c r="C179" t="s">
        <v>482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500</v>
      </c>
      <c r="C180" t="s">
        <v>482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501</v>
      </c>
      <c r="C181" t="s">
        <v>482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502</v>
      </c>
      <c r="C182" t="s">
        <v>482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503</v>
      </c>
      <c r="C183" t="s">
        <v>482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504</v>
      </c>
      <c r="C184" t="s">
        <v>482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505</v>
      </c>
      <c r="C185" t="s">
        <v>482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506</v>
      </c>
      <c r="C186" t="s">
        <v>482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507</v>
      </c>
      <c r="C187" t="s">
        <v>482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508</v>
      </c>
      <c r="C188" t="s">
        <v>482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509</v>
      </c>
      <c r="C189" t="s">
        <v>482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510</v>
      </c>
      <c r="C190" t="s">
        <v>482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511</v>
      </c>
      <c r="C191" t="s">
        <v>482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512</v>
      </c>
      <c r="C192" t="s">
        <v>482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513</v>
      </c>
      <c r="C193" t="s">
        <v>482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514</v>
      </c>
      <c r="C194" t="s">
        <v>482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515</v>
      </c>
      <c r="C195" t="s">
        <v>482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516</v>
      </c>
      <c r="C196" t="s">
        <v>482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517</v>
      </c>
      <c r="C197" t="s">
        <v>482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518</v>
      </c>
      <c r="C198" t="s">
        <v>482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519</v>
      </c>
      <c r="C199" t="s">
        <v>482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520</v>
      </c>
      <c r="C200" t="s">
        <v>482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521</v>
      </c>
      <c r="C201" t="s">
        <v>482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522</v>
      </c>
      <c r="C202" t="s">
        <v>482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523</v>
      </c>
      <c r="C203" t="s">
        <v>523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524</v>
      </c>
      <c r="C204" t="s">
        <v>525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526</v>
      </c>
      <c r="C205" t="s">
        <v>525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527</v>
      </c>
      <c r="C206" t="s">
        <v>525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528</v>
      </c>
      <c r="C207" t="s">
        <v>525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529</v>
      </c>
      <c r="C208" t="s">
        <v>525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530</v>
      </c>
      <c r="C209" t="s">
        <v>525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531</v>
      </c>
      <c r="C210" t="s">
        <v>525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532</v>
      </c>
      <c r="C211" t="s">
        <v>525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533</v>
      </c>
      <c r="C212" t="s">
        <v>525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534</v>
      </c>
      <c r="C213" t="s">
        <v>525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535</v>
      </c>
      <c r="C214" t="s">
        <v>525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536</v>
      </c>
      <c r="C215" t="s">
        <v>525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537</v>
      </c>
      <c r="C216" t="s">
        <v>525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538</v>
      </c>
      <c r="C217" t="s">
        <v>525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539</v>
      </c>
      <c r="C218" t="s">
        <v>525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540</v>
      </c>
      <c r="C219" t="s">
        <v>525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541</v>
      </c>
      <c r="C220" t="s">
        <v>525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542</v>
      </c>
      <c r="C221" t="s">
        <v>525</v>
      </c>
      <c r="D221" t="s">
        <v>320</v>
      </c>
      <c r="E221">
        <f>_xlfn.XLOOKUP(arbgiveravg[[#This Row],[Sone]],arbeidsgiveravgift[Sone],arbeidsgiveravgift[Sats])</f>
        <v>0.14099999999999999</v>
      </c>
    </row>
    <row r="222" spans="1:5" x14ac:dyDescent="0.25">
      <c r="A222">
        <v>1145</v>
      </c>
      <c r="B222" t="s">
        <v>543</v>
      </c>
      <c r="C222" t="s">
        <v>525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544</v>
      </c>
      <c r="C223" t="s">
        <v>525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545</v>
      </c>
      <c r="C224" t="s">
        <v>525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546</v>
      </c>
      <c r="C225" t="s">
        <v>525</v>
      </c>
      <c r="D225" t="s">
        <v>320</v>
      </c>
      <c r="E225">
        <f>_xlfn.XLOOKUP(arbgiveravg[[#This Row],[Sone]],arbeidsgiveravgift[Sone],arbeidsgiveravgift[Sats])</f>
        <v>0.14099999999999999</v>
      </c>
    </row>
    <row r="226" spans="1:5" x14ac:dyDescent="0.25">
      <c r="A226">
        <v>1160</v>
      </c>
      <c r="B226" t="s">
        <v>547</v>
      </c>
      <c r="C226" t="s">
        <v>525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548</v>
      </c>
      <c r="C227" t="s">
        <v>549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550</v>
      </c>
      <c r="C228" t="s">
        <v>549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551</v>
      </c>
      <c r="C229" t="s">
        <v>549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552</v>
      </c>
      <c r="C230" t="s">
        <v>549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553</v>
      </c>
      <c r="C231" t="s">
        <v>549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554</v>
      </c>
      <c r="C232" t="s">
        <v>549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555</v>
      </c>
      <c r="C233" t="s">
        <v>549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556</v>
      </c>
      <c r="C234" t="s">
        <v>549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557</v>
      </c>
      <c r="C235" t="s">
        <v>549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558</v>
      </c>
      <c r="C236" t="s">
        <v>549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559</v>
      </c>
      <c r="C237" t="s">
        <v>549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560</v>
      </c>
      <c r="C238" t="s">
        <v>549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561</v>
      </c>
      <c r="C239" t="s">
        <v>549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562</v>
      </c>
      <c r="C240" t="s">
        <v>549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563</v>
      </c>
      <c r="C241" t="s">
        <v>549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564</v>
      </c>
      <c r="C242" t="s">
        <v>549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565</v>
      </c>
      <c r="C243" t="s">
        <v>549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566</v>
      </c>
      <c r="C244" t="s">
        <v>567</v>
      </c>
      <c r="D244" t="s">
        <v>325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568</v>
      </c>
      <c r="C245" t="s">
        <v>567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569</v>
      </c>
      <c r="C246" t="s">
        <v>567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570</v>
      </c>
      <c r="C247" t="s">
        <v>567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571</v>
      </c>
      <c r="C248" t="s">
        <v>567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572</v>
      </c>
      <c r="C249" t="s">
        <v>567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573</v>
      </c>
      <c r="C250" t="s">
        <v>567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574</v>
      </c>
      <c r="C251" t="s">
        <v>567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575</v>
      </c>
      <c r="C252" t="s">
        <v>567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576</v>
      </c>
      <c r="C253" t="s">
        <v>567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577</v>
      </c>
      <c r="C254" t="s">
        <v>567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578</v>
      </c>
      <c r="C255" t="s">
        <v>567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579</v>
      </c>
      <c r="C256" t="s">
        <v>567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580</v>
      </c>
      <c r="C257" t="s">
        <v>567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581</v>
      </c>
      <c r="C258" t="s">
        <v>567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582</v>
      </c>
      <c r="C259" t="s">
        <v>567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583</v>
      </c>
      <c r="C260" t="s">
        <v>567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584</v>
      </c>
      <c r="C261" t="s">
        <v>567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585</v>
      </c>
      <c r="C262" t="s">
        <v>567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586</v>
      </c>
      <c r="C263" t="s">
        <v>567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587</v>
      </c>
      <c r="C264" t="s">
        <v>567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588</v>
      </c>
      <c r="C265" t="s">
        <v>589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590</v>
      </c>
      <c r="C266" t="s">
        <v>589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590</v>
      </c>
      <c r="C267" t="s">
        <v>589</v>
      </c>
      <c r="D267">
        <v>2</v>
      </c>
      <c r="E267">
        <f>_xlfn.XLOOKUP(arbgiveravg[[#This Row],[Sone]],arbeidsgiveravgift[Sone],arbeidsgiveravgift[Sats])</f>
        <v>0.106</v>
      </c>
      <c r="F267" t="s">
        <v>591</v>
      </c>
    </row>
    <row r="268" spans="1:6" x14ac:dyDescent="0.25">
      <c r="A268">
        <v>5007</v>
      </c>
      <c r="B268" t="s">
        <v>592</v>
      </c>
      <c r="C268" t="s">
        <v>589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593</v>
      </c>
      <c r="C269" t="s">
        <v>589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594</v>
      </c>
      <c r="C270" t="s">
        <v>589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595</v>
      </c>
      <c r="C271" t="s">
        <v>589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596</v>
      </c>
      <c r="C272" t="s">
        <v>589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597</v>
      </c>
      <c r="C273" t="s">
        <v>589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598</v>
      </c>
      <c r="C274" t="s">
        <v>589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599</v>
      </c>
      <c r="C275" t="s">
        <v>589</v>
      </c>
      <c r="D275" t="s">
        <v>320</v>
      </c>
      <c r="E275">
        <f>_xlfn.XLOOKUP(arbgiveravg[[#This Row],[Sone]],arbeidsgiveravgift[Sone],arbeidsgiveravgift[Sats])</f>
        <v>0.14099999999999999</v>
      </c>
    </row>
    <row r="276" spans="1:5" x14ac:dyDescent="0.25">
      <c r="A276">
        <v>5028</v>
      </c>
      <c r="B276" t="s">
        <v>600</v>
      </c>
      <c r="C276" t="s">
        <v>589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601</v>
      </c>
      <c r="C277" t="s">
        <v>589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602</v>
      </c>
      <c r="C278" t="s">
        <v>589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603</v>
      </c>
      <c r="C279" t="s">
        <v>589</v>
      </c>
      <c r="D279" t="s">
        <v>320</v>
      </c>
      <c r="E279">
        <f>_xlfn.XLOOKUP(arbgiveravg[[#This Row],[Sone]],arbeidsgiveravgift[Sone],arbeidsgiveravgift[Sats])</f>
        <v>0.14099999999999999</v>
      </c>
    </row>
    <row r="280" spans="1:5" x14ac:dyDescent="0.25">
      <c r="A280">
        <v>5033</v>
      </c>
      <c r="B280" t="s">
        <v>604</v>
      </c>
      <c r="C280" t="s">
        <v>589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605</v>
      </c>
      <c r="C281" t="s">
        <v>589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606</v>
      </c>
      <c r="C282" t="s">
        <v>589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607</v>
      </c>
      <c r="C283" t="s">
        <v>589</v>
      </c>
      <c r="D283" t="s">
        <v>320</v>
      </c>
      <c r="E283">
        <f>_xlfn.XLOOKUP(arbgiveravg[[#This Row],[Sone]],arbeidsgiveravgift[Sone],arbeidsgiveravgift[Sats])</f>
        <v>0.14099999999999999</v>
      </c>
    </row>
    <row r="284" spans="1:5" x14ac:dyDescent="0.25">
      <c r="A284">
        <v>5037</v>
      </c>
      <c r="B284" t="s">
        <v>608</v>
      </c>
      <c r="C284" t="s">
        <v>589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609</v>
      </c>
      <c r="C285" t="s">
        <v>589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610</v>
      </c>
      <c r="C286" t="s">
        <v>589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611</v>
      </c>
      <c r="C287" t="s">
        <v>589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612</v>
      </c>
      <c r="C288" t="s">
        <v>589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613</v>
      </c>
      <c r="C289" t="s">
        <v>589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614</v>
      </c>
      <c r="C290" t="s">
        <v>589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615</v>
      </c>
      <c r="C291" t="s">
        <v>589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616</v>
      </c>
      <c r="C292" t="s">
        <v>589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617</v>
      </c>
      <c r="C293" t="s">
        <v>589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618</v>
      </c>
      <c r="C294" t="s">
        <v>589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619</v>
      </c>
      <c r="C295" t="s">
        <v>589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620</v>
      </c>
      <c r="C296" t="s">
        <v>589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621</v>
      </c>
      <c r="C297" t="s">
        <v>589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622</v>
      </c>
      <c r="C298" t="s">
        <v>589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623</v>
      </c>
      <c r="C299" t="s">
        <v>589</v>
      </c>
      <c r="D299">
        <v>3</v>
      </c>
      <c r="E299">
        <f>_xlfn.XLOOKUP(arbgiveravg[[#This Row],[Sone]],arbeidsgiveravgift[Sone],arbeidsgiveravgift[Sats])</f>
        <v>6.4000000000000001E-2</v>
      </c>
      <c r="F299" t="s">
        <v>624</v>
      </c>
    </row>
    <row r="300" spans="1:6" x14ac:dyDescent="0.25">
      <c r="A300">
        <v>5057</v>
      </c>
      <c r="B300" t="s">
        <v>623</v>
      </c>
      <c r="C300" t="s">
        <v>589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625</v>
      </c>
      <c r="C301" t="s">
        <v>589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626</v>
      </c>
      <c r="C302" t="s">
        <v>589</v>
      </c>
      <c r="D302">
        <v>2</v>
      </c>
      <c r="E302">
        <f>_xlfn.XLOOKUP(arbgiveravg[[#This Row],[Sone]],arbeidsgiveravgift[Sone],arbeidsgiveravgift[Sats])</f>
        <v>0.106</v>
      </c>
      <c r="F302" t="s">
        <v>627</v>
      </c>
    </row>
    <row r="303" spans="1:6" x14ac:dyDescent="0.25">
      <c r="A303">
        <v>5059</v>
      </c>
      <c r="B303" t="s">
        <v>626</v>
      </c>
      <c r="C303" t="s">
        <v>589</v>
      </c>
      <c r="D303">
        <v>3</v>
      </c>
      <c r="E303">
        <f>_xlfn.XLOOKUP(arbgiveravg[[#This Row],[Sone]],arbeidsgiveravgift[Sone],arbeidsgiveravgift[Sats])</f>
        <v>6.4000000000000001E-2</v>
      </c>
      <c r="F303" t="s">
        <v>628</v>
      </c>
    </row>
    <row r="304" spans="1:6" x14ac:dyDescent="0.25">
      <c r="A304">
        <v>5059</v>
      </c>
      <c r="B304" t="s">
        <v>626</v>
      </c>
      <c r="C304" t="s">
        <v>589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629</v>
      </c>
      <c r="C305" t="s">
        <v>589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630</v>
      </c>
      <c r="C306" t="s">
        <v>589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631</v>
      </c>
      <c r="C307" t="s">
        <v>632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633</v>
      </c>
      <c r="C308" t="s">
        <v>632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634</v>
      </c>
      <c r="C309" t="s">
        <v>632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635</v>
      </c>
      <c r="C310" t="s">
        <v>632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636</v>
      </c>
      <c r="C311" t="s">
        <v>632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637</v>
      </c>
      <c r="C312" t="s">
        <v>632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638</v>
      </c>
      <c r="C313" t="s">
        <v>639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640</v>
      </c>
      <c r="C314" t="s">
        <v>639</v>
      </c>
      <c r="D314" t="s">
        <v>320</v>
      </c>
      <c r="E314">
        <f>_xlfn.XLOOKUP(arbgiveravg[[#This Row],[Sone]],arbeidsgiveravgift[Sone],arbeidsgiveravgift[Sats])</f>
        <v>0.14099999999999999</v>
      </c>
      <c r="F314" t="s">
        <v>641</v>
      </c>
    </row>
    <row r="315" spans="1:6" x14ac:dyDescent="0.25">
      <c r="A315">
        <v>4602</v>
      </c>
      <c r="B315" t="s">
        <v>640</v>
      </c>
      <c r="C315" t="s">
        <v>639</v>
      </c>
      <c r="D315">
        <v>2</v>
      </c>
      <c r="E315">
        <f>_xlfn.XLOOKUP(arbgiveravg[[#This Row],[Sone]],arbeidsgiveravgift[Sone],arbeidsgiveravgift[Sats])</f>
        <v>0.106</v>
      </c>
      <c r="F315" t="s">
        <v>642</v>
      </c>
    </row>
    <row r="316" spans="1:6" x14ac:dyDescent="0.25">
      <c r="A316">
        <v>4611</v>
      </c>
      <c r="B316" t="s">
        <v>643</v>
      </c>
      <c r="C316" t="s">
        <v>639</v>
      </c>
      <c r="D316" t="s">
        <v>320</v>
      </c>
      <c r="E316">
        <f>_xlfn.XLOOKUP(arbgiveravg[[#This Row],[Sone]],arbeidsgiveravgift[Sone],arbeidsgiveravgift[Sats])</f>
        <v>0.14099999999999999</v>
      </c>
    </row>
    <row r="317" spans="1:6" x14ac:dyDescent="0.25">
      <c r="A317">
        <v>4612</v>
      </c>
      <c r="B317" t="s">
        <v>644</v>
      </c>
      <c r="C317" t="s">
        <v>639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645</v>
      </c>
      <c r="C318" t="s">
        <v>639</v>
      </c>
      <c r="D318" t="s">
        <v>320</v>
      </c>
      <c r="E318">
        <f>_xlfn.XLOOKUP(arbgiveravg[[#This Row],[Sone]],arbeidsgiveravgift[Sone],arbeidsgiveravgift[Sats])</f>
        <v>0.14099999999999999</v>
      </c>
    </row>
    <row r="319" spans="1:6" x14ac:dyDescent="0.25">
      <c r="A319">
        <v>4614</v>
      </c>
      <c r="B319" t="s">
        <v>646</v>
      </c>
      <c r="C319" t="s">
        <v>639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647</v>
      </c>
      <c r="C320" t="s">
        <v>639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648</v>
      </c>
      <c r="C321" t="s">
        <v>639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649</v>
      </c>
      <c r="C322" t="s">
        <v>639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650</v>
      </c>
      <c r="C323" t="s">
        <v>639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651</v>
      </c>
      <c r="C324" t="s">
        <v>639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652</v>
      </c>
      <c r="C325" t="s">
        <v>639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653</v>
      </c>
      <c r="C326" t="s">
        <v>639</v>
      </c>
      <c r="D326">
        <v>2</v>
      </c>
      <c r="E326">
        <f>_xlfn.XLOOKUP(arbgiveravg[[#This Row],[Sone]],arbeidsgiveravgift[Sone],arbeidsgiveravgift[Sats])</f>
        <v>0.106</v>
      </c>
      <c r="F326" t="s">
        <v>654</v>
      </c>
    </row>
    <row r="327" spans="1:6" x14ac:dyDescent="0.25">
      <c r="A327">
        <v>4621</v>
      </c>
      <c r="B327" t="s">
        <v>653</v>
      </c>
      <c r="C327" t="s">
        <v>639</v>
      </c>
      <c r="D327">
        <v>1</v>
      </c>
      <c r="E327">
        <f>_xlfn.XLOOKUP(arbgiveravg[[#This Row],[Sone]],arbeidsgiveravgift[Sone],arbeidsgiveravgift[Sats])</f>
        <v>0.14099999999999999</v>
      </c>
      <c r="F327" t="s">
        <v>655</v>
      </c>
    </row>
    <row r="328" spans="1:6" x14ac:dyDescent="0.25">
      <c r="A328">
        <v>4622</v>
      </c>
      <c r="B328" t="s">
        <v>656</v>
      </c>
      <c r="C328" t="s">
        <v>639</v>
      </c>
      <c r="D328" t="s">
        <v>320</v>
      </c>
      <c r="E328">
        <f>_xlfn.XLOOKUP(arbgiveravg[[#This Row],[Sone]],arbeidsgiveravgift[Sone],arbeidsgiveravgift[Sats])</f>
        <v>0.14099999999999999</v>
      </c>
    </row>
    <row r="329" spans="1:6" x14ac:dyDescent="0.25">
      <c r="A329">
        <v>4623</v>
      </c>
      <c r="B329" t="s">
        <v>657</v>
      </c>
      <c r="C329" t="s">
        <v>639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658</v>
      </c>
      <c r="C330" t="s">
        <v>639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659</v>
      </c>
      <c r="C331" t="s">
        <v>639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660</v>
      </c>
      <c r="C332" t="s">
        <v>639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661</v>
      </c>
      <c r="C333" t="s">
        <v>639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662</v>
      </c>
      <c r="C334" t="s">
        <v>639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663</v>
      </c>
      <c r="C335" t="s">
        <v>639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664</v>
      </c>
      <c r="C336" t="s">
        <v>639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665</v>
      </c>
      <c r="C337" t="s">
        <v>639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666</v>
      </c>
      <c r="C338" t="s">
        <v>639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667</v>
      </c>
      <c r="C339" t="s">
        <v>639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668</v>
      </c>
      <c r="C340" t="s">
        <v>639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669</v>
      </c>
      <c r="C341" t="s">
        <v>639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670</v>
      </c>
      <c r="C342" t="s">
        <v>639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671</v>
      </c>
      <c r="C343" t="s">
        <v>639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672</v>
      </c>
      <c r="C344" t="s">
        <v>639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673</v>
      </c>
      <c r="C345" t="s">
        <v>639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674</v>
      </c>
      <c r="C346" t="s">
        <v>639</v>
      </c>
      <c r="D346">
        <v>2</v>
      </c>
      <c r="E346">
        <f>_xlfn.XLOOKUP(arbgiveravg[[#This Row],[Sone]],arbeidsgiveravgift[Sone],arbeidsgiveravgift[Sats])</f>
        <v>0.106</v>
      </c>
      <c r="F346" t="s">
        <v>675</v>
      </c>
    </row>
    <row r="347" spans="1:6" x14ac:dyDescent="0.25">
      <c r="A347">
        <v>4640</v>
      </c>
      <c r="B347" t="s">
        <v>674</v>
      </c>
      <c r="C347" t="s">
        <v>639</v>
      </c>
      <c r="D347" t="s">
        <v>320</v>
      </c>
      <c r="E347">
        <f>_xlfn.XLOOKUP(arbgiveravg[[#This Row],[Sone]],arbeidsgiveravgift[Sone],arbeidsgiveravgift[Sats])</f>
        <v>0.14099999999999999</v>
      </c>
    </row>
    <row r="348" spans="1:6" x14ac:dyDescent="0.25">
      <c r="A348">
        <v>4641</v>
      </c>
      <c r="B348" t="s">
        <v>676</v>
      </c>
      <c r="C348" t="s">
        <v>639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677</v>
      </c>
      <c r="C349" t="s">
        <v>639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678</v>
      </c>
      <c r="C350" t="s">
        <v>639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679</v>
      </c>
      <c r="C351" t="s">
        <v>639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680</v>
      </c>
      <c r="C352" t="s">
        <v>639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681</v>
      </c>
      <c r="C353" t="s">
        <v>639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682</v>
      </c>
      <c r="C354" t="s">
        <v>639</v>
      </c>
      <c r="D354" t="s">
        <v>320</v>
      </c>
      <c r="E354">
        <f>_xlfn.XLOOKUP(arbgiveravg[[#This Row],[Sone]],arbeidsgiveravgift[Sone],arbeidsgiveravgift[Sats])</f>
        <v>0.14099999999999999</v>
      </c>
      <c r="F354" t="s">
        <v>683</v>
      </c>
    </row>
    <row r="355" spans="1:6" x14ac:dyDescent="0.25">
      <c r="A355">
        <v>4647</v>
      </c>
      <c r="B355" t="s">
        <v>682</v>
      </c>
      <c r="C355" t="s">
        <v>639</v>
      </c>
      <c r="D355">
        <v>2</v>
      </c>
      <c r="E355">
        <f>_xlfn.XLOOKUP(arbgiveravg[[#This Row],[Sone]],arbeidsgiveravgift[Sone],arbeidsgiveravgift[Sats])</f>
        <v>0.106</v>
      </c>
      <c r="F355" t="s">
        <v>684</v>
      </c>
    </row>
    <row r="356" spans="1:6" x14ac:dyDescent="0.25">
      <c r="A356">
        <v>4648</v>
      </c>
      <c r="B356" t="s">
        <v>685</v>
      </c>
      <c r="C356" t="s">
        <v>639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686</v>
      </c>
      <c r="C357" t="s">
        <v>639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687</v>
      </c>
      <c r="C358" t="s">
        <v>639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688</v>
      </c>
      <c r="C359" t="s">
        <v>639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689</v>
      </c>
      <c r="C360" t="s">
        <v>690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691</v>
      </c>
      <c r="C361" t="s">
        <v>690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692</v>
      </c>
      <c r="C362" t="s">
        <v>690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693</v>
      </c>
      <c r="C363" t="s">
        <v>690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694</v>
      </c>
      <c r="C364" t="s">
        <v>690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695</v>
      </c>
      <c r="C365" t="s">
        <v>690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696</v>
      </c>
      <c r="C366" t="s">
        <v>690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697</v>
      </c>
      <c r="C367" t="s">
        <v>690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698</v>
      </c>
      <c r="C368" t="s">
        <v>690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699</v>
      </c>
      <c r="C369" t="s">
        <v>690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700</v>
      </c>
      <c r="C370" t="s">
        <v>690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701</v>
      </c>
      <c r="C371" t="s">
        <v>690</v>
      </c>
      <c r="D371">
        <v>1</v>
      </c>
      <c r="E371">
        <f>_xlfn.XLOOKUP(arbgiveravg[[#This Row],[Sone]],arbeidsgiveravgift[Sone],arbeidsgiveravgift[Sats])</f>
        <v>0.14099999999999999</v>
      </c>
    </row>
  </sheetData>
  <sheetProtection sheet="1" objects="1" scenarios="1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B5B6-7B08-4AD0-AA5E-91670B4E1665}">
  <dimension ref="O6:O15"/>
  <sheetViews>
    <sheetView workbookViewId="0">
      <selection activeCell="O6" sqref="O6:O15"/>
    </sheetView>
  </sheetViews>
  <sheetFormatPr baseColWidth="10" defaultRowHeight="15" x14ac:dyDescent="0.25"/>
  <sheetData>
    <row r="6" spans="15:15" x14ac:dyDescent="0.25">
      <c r="O6" s="249">
        <v>19915</v>
      </c>
    </row>
    <row r="7" spans="15:15" x14ac:dyDescent="0.25">
      <c r="O7" s="249">
        <v>7278</v>
      </c>
    </row>
    <row r="8" spans="15:15" x14ac:dyDescent="0.25">
      <c r="O8" s="249">
        <v>12871</v>
      </c>
    </row>
    <row r="9" spans="15:15" x14ac:dyDescent="0.25">
      <c r="O9" s="249">
        <v>15586</v>
      </c>
    </row>
    <row r="10" spans="15:15" x14ac:dyDescent="0.25">
      <c r="O10" s="249">
        <v>14673</v>
      </c>
    </row>
    <row r="11" spans="15:15" x14ac:dyDescent="0.25">
      <c r="O11" s="249">
        <v>6950</v>
      </c>
    </row>
    <row r="12" spans="15:15" x14ac:dyDescent="0.25">
      <c r="O12" s="249">
        <v>7278</v>
      </c>
    </row>
    <row r="13" spans="15:15" x14ac:dyDescent="0.25">
      <c r="O13" s="249">
        <v>8074</v>
      </c>
    </row>
    <row r="14" spans="15:15" x14ac:dyDescent="0.25">
      <c r="O14" s="249">
        <v>14907</v>
      </c>
    </row>
    <row r="15" spans="15:15" x14ac:dyDescent="0.25">
      <c r="O15" s="262">
        <f>SUM(O6:O14)</f>
        <v>107532</v>
      </c>
    </row>
  </sheetData>
  <sheetProtection sheet="1" objects="1" scenarios="1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3B20-B6B3-4FE4-8E62-9AA67C1ECF52}">
  <dimension ref="A1:M55"/>
  <sheetViews>
    <sheetView workbookViewId="0">
      <selection activeCell="G6" sqref="G6"/>
    </sheetView>
  </sheetViews>
  <sheetFormatPr baseColWidth="10" defaultRowHeight="15" x14ac:dyDescent="0.25"/>
  <cols>
    <col min="2" max="2" width="19" bestFit="1" customWidth="1"/>
    <col min="5" max="5" width="14.42578125" bestFit="1" customWidth="1"/>
    <col min="6" max="6" width="12.28515625" bestFit="1" customWidth="1"/>
    <col min="7" max="7" width="13.28515625" bestFit="1" customWidth="1"/>
  </cols>
  <sheetData>
    <row r="1" spans="1:7" x14ac:dyDescent="0.25">
      <c r="G1" t="s">
        <v>968</v>
      </c>
    </row>
    <row r="2" spans="1:7" x14ac:dyDescent="0.25">
      <c r="A2" t="s">
        <v>965</v>
      </c>
      <c r="B2" t="s">
        <v>969</v>
      </c>
      <c r="C2" t="s">
        <v>966</v>
      </c>
      <c r="E2" t="s">
        <v>967</v>
      </c>
    </row>
    <row r="3" spans="1:7" x14ac:dyDescent="0.25">
      <c r="A3" s="252">
        <v>100</v>
      </c>
      <c r="B3" s="253">
        <v>4489107</v>
      </c>
      <c r="C3" s="254">
        <f>B3/$B$55</f>
        <v>4.735256000808972E-3</v>
      </c>
      <c r="E3" t="s">
        <v>970</v>
      </c>
      <c r="F3" s="259">
        <v>924505</v>
      </c>
    </row>
    <row r="4" spans="1:7" x14ac:dyDescent="0.25">
      <c r="A4" s="252">
        <v>110</v>
      </c>
      <c r="B4" s="253">
        <v>28059</v>
      </c>
      <c r="C4" s="254">
        <f t="shared" ref="C4:C54" si="0">B4/$B$55</f>
        <v>2.9597545375215818E-5</v>
      </c>
      <c r="E4" t="s">
        <v>971</v>
      </c>
      <c r="F4" s="259">
        <f>518944*2</f>
        <v>1037888</v>
      </c>
    </row>
    <row r="5" spans="1:7" x14ac:dyDescent="0.25">
      <c r="A5" s="252">
        <v>120</v>
      </c>
      <c r="B5" s="253">
        <v>33670085</v>
      </c>
      <c r="C5" s="254">
        <f t="shared" si="0"/>
        <v>3.5516300245014912E-2</v>
      </c>
      <c r="F5" s="259">
        <f>SUM(F3:F4)</f>
        <v>1962393</v>
      </c>
      <c r="G5" s="260">
        <f>F5*D17</f>
        <v>144647.39102961469</v>
      </c>
    </row>
    <row r="6" spans="1:7" x14ac:dyDescent="0.25">
      <c r="A6" s="252">
        <v>121</v>
      </c>
      <c r="B6" s="253">
        <v>749822</v>
      </c>
      <c r="C6" s="254">
        <f t="shared" si="0"/>
        <v>7.9093662170195208E-4</v>
      </c>
    </row>
    <row r="7" spans="1:7" x14ac:dyDescent="0.25">
      <c r="A7" s="252">
        <v>130</v>
      </c>
      <c r="B7" s="253">
        <v>928679</v>
      </c>
      <c r="C7" s="254">
        <f t="shared" si="0"/>
        <v>9.7960079979721474E-4</v>
      </c>
    </row>
    <row r="8" spans="1:7" x14ac:dyDescent="0.25">
      <c r="A8" s="252">
        <v>170</v>
      </c>
      <c r="B8" s="253">
        <v>18286074</v>
      </c>
      <c r="C8" s="254">
        <f t="shared" si="0"/>
        <v>1.9288745320558614E-2</v>
      </c>
    </row>
    <row r="9" spans="1:7" x14ac:dyDescent="0.25">
      <c r="A9" s="252">
        <v>171</v>
      </c>
      <c r="B9" s="253">
        <v>26057575</v>
      </c>
      <c r="C9" s="254">
        <f t="shared" si="0"/>
        <v>2.7486377220520664E-2</v>
      </c>
    </row>
    <row r="10" spans="1:7" x14ac:dyDescent="0.25">
      <c r="A10" s="252">
        <v>172</v>
      </c>
      <c r="B10" s="253">
        <v>6101329</v>
      </c>
      <c r="C10" s="254">
        <f t="shared" si="0"/>
        <v>6.435880178431881E-3</v>
      </c>
    </row>
    <row r="11" spans="1:7" x14ac:dyDescent="0.25">
      <c r="A11" s="252">
        <v>173</v>
      </c>
      <c r="B11" s="253">
        <v>-101859147</v>
      </c>
      <c r="C11" s="254">
        <f t="shared" si="0"/>
        <v>-0.10744433961343162</v>
      </c>
    </row>
    <row r="12" spans="1:7" x14ac:dyDescent="0.25">
      <c r="A12" s="255">
        <v>201</v>
      </c>
      <c r="B12" s="256">
        <v>66902028</v>
      </c>
      <c r="C12" s="257">
        <f t="shared" si="0"/>
        <v>7.0570434064790591E-2</v>
      </c>
    </row>
    <row r="13" spans="1:7" x14ac:dyDescent="0.25">
      <c r="A13" s="252">
        <v>202</v>
      </c>
      <c r="B13" s="253">
        <v>224278005</v>
      </c>
      <c r="C13" s="254">
        <f t="shared" si="0"/>
        <v>0.23657573076910723</v>
      </c>
    </row>
    <row r="14" spans="1:7" x14ac:dyDescent="0.25">
      <c r="A14" s="252">
        <v>211</v>
      </c>
      <c r="B14" s="253">
        <v>12628109</v>
      </c>
      <c r="C14" s="254">
        <f t="shared" si="0"/>
        <v>1.3320539902728936E-2</v>
      </c>
    </row>
    <row r="15" spans="1:7" x14ac:dyDescent="0.25">
      <c r="A15" s="252">
        <v>213</v>
      </c>
      <c r="B15" s="253">
        <v>11615113</v>
      </c>
      <c r="C15" s="254">
        <f t="shared" si="0"/>
        <v>1.2251998790254789E-2</v>
      </c>
    </row>
    <row r="16" spans="1:7" x14ac:dyDescent="0.25">
      <c r="A16" s="252">
        <v>215</v>
      </c>
      <c r="B16" s="253">
        <v>23483210</v>
      </c>
      <c r="C16" s="254">
        <f t="shared" si="0"/>
        <v>2.4770853328013182E-2</v>
      </c>
    </row>
    <row r="17" spans="1:13" x14ac:dyDescent="0.25">
      <c r="A17" s="255">
        <v>221</v>
      </c>
      <c r="B17" s="256">
        <v>2976076</v>
      </c>
      <c r="C17" s="257">
        <f t="shared" si="0"/>
        <v>3.1392617146046111E-3</v>
      </c>
      <c r="D17" s="258">
        <f>C12+C17</f>
        <v>7.3709695779395207E-2</v>
      </c>
      <c r="I17" s="249"/>
      <c r="J17" s="249"/>
      <c r="K17" s="249"/>
      <c r="L17" s="249"/>
      <c r="M17" s="249"/>
    </row>
    <row r="18" spans="1:13" x14ac:dyDescent="0.25">
      <c r="A18" s="252">
        <v>222</v>
      </c>
      <c r="B18" s="253">
        <v>13942667</v>
      </c>
      <c r="C18" s="254">
        <f t="shared" si="0"/>
        <v>1.4707178416337867E-2</v>
      </c>
    </row>
    <row r="19" spans="1:13" x14ac:dyDescent="0.25">
      <c r="A19" s="252">
        <v>231</v>
      </c>
      <c r="B19" s="253">
        <v>55977</v>
      </c>
      <c r="C19" s="254">
        <f t="shared" si="0"/>
        <v>5.9046359366636577E-5</v>
      </c>
    </row>
    <row r="20" spans="1:13" x14ac:dyDescent="0.25">
      <c r="A20" s="252">
        <v>232</v>
      </c>
      <c r="B20" s="253">
        <v>15156527</v>
      </c>
      <c r="C20" s="254">
        <f t="shared" si="0"/>
        <v>1.5987597405936905E-2</v>
      </c>
    </row>
    <row r="21" spans="1:13" x14ac:dyDescent="0.25">
      <c r="A21" s="252">
        <v>233</v>
      </c>
      <c r="B21" s="253">
        <v>2658003</v>
      </c>
      <c r="C21" s="254">
        <f t="shared" si="0"/>
        <v>2.8037479739106801E-3</v>
      </c>
    </row>
    <row r="22" spans="1:13" x14ac:dyDescent="0.25">
      <c r="A22" s="252">
        <v>234</v>
      </c>
      <c r="B22" s="253">
        <v>11869859</v>
      </c>
      <c r="C22" s="254">
        <f t="shared" si="0"/>
        <v>1.2520713152639576E-2</v>
      </c>
    </row>
    <row r="23" spans="1:13" x14ac:dyDescent="0.25">
      <c r="A23" s="252">
        <v>241</v>
      </c>
      <c r="B23" s="253">
        <v>38962036</v>
      </c>
      <c r="C23" s="254">
        <f t="shared" si="0"/>
        <v>4.1098422196827834E-2</v>
      </c>
    </row>
    <row r="24" spans="1:13" x14ac:dyDescent="0.25">
      <c r="A24" s="252">
        <v>242</v>
      </c>
      <c r="B24" s="253">
        <v>16917705</v>
      </c>
      <c r="C24" s="254">
        <f t="shared" si="0"/>
        <v>1.7845345214797942E-2</v>
      </c>
    </row>
    <row r="25" spans="1:13" x14ac:dyDescent="0.25">
      <c r="A25" s="252">
        <v>243</v>
      </c>
      <c r="B25" s="253">
        <v>1949853</v>
      </c>
      <c r="C25" s="254">
        <f t="shared" si="0"/>
        <v>2.0567683325314759E-3</v>
      </c>
    </row>
    <row r="26" spans="1:13" x14ac:dyDescent="0.25">
      <c r="A26" s="252">
        <v>244</v>
      </c>
      <c r="B26" s="253">
        <v>11401429</v>
      </c>
      <c r="C26" s="254">
        <f t="shared" si="0"/>
        <v>1.2026597960362147E-2</v>
      </c>
    </row>
    <row r="27" spans="1:13" x14ac:dyDescent="0.25">
      <c r="A27" s="252">
        <v>251</v>
      </c>
      <c r="B27" s="253">
        <v>1693031</v>
      </c>
      <c r="C27" s="254">
        <f t="shared" si="0"/>
        <v>1.7858641378576219E-3</v>
      </c>
    </row>
    <row r="28" spans="1:13" x14ac:dyDescent="0.25">
      <c r="A28" s="252">
        <v>252</v>
      </c>
      <c r="B28" s="253">
        <v>4290586</v>
      </c>
      <c r="C28" s="254">
        <f t="shared" si="0"/>
        <v>4.5258495962531E-3</v>
      </c>
    </row>
    <row r="29" spans="1:13" x14ac:dyDescent="0.25">
      <c r="A29" s="252">
        <v>253</v>
      </c>
      <c r="B29" s="253">
        <v>145249907</v>
      </c>
      <c r="C29" s="254">
        <f t="shared" si="0"/>
        <v>0.15321432385966632</v>
      </c>
    </row>
    <row r="30" spans="1:13" x14ac:dyDescent="0.25">
      <c r="A30" s="252">
        <v>257</v>
      </c>
      <c r="B30" s="253">
        <v>182451425</v>
      </c>
      <c r="C30" s="254">
        <f t="shared" si="0"/>
        <v>0.19245569443708918</v>
      </c>
    </row>
    <row r="31" spans="1:13" x14ac:dyDescent="0.25">
      <c r="A31" s="252">
        <v>258</v>
      </c>
      <c r="B31" s="253">
        <v>83185728</v>
      </c>
      <c r="C31" s="254">
        <f t="shared" si="0"/>
        <v>8.7747010194602834E-2</v>
      </c>
    </row>
    <row r="32" spans="1:13" x14ac:dyDescent="0.25">
      <c r="A32" s="252">
        <v>261</v>
      </c>
      <c r="B32" s="253">
        <v>5122994</v>
      </c>
      <c r="C32" s="254">
        <f t="shared" si="0"/>
        <v>5.4039006155585864E-3</v>
      </c>
    </row>
    <row r="33" spans="1:3" x14ac:dyDescent="0.25">
      <c r="A33" s="252">
        <v>265</v>
      </c>
      <c r="B33" s="253">
        <v>6162947</v>
      </c>
      <c r="C33" s="254">
        <f t="shared" si="0"/>
        <v>6.500876847982829E-3</v>
      </c>
    </row>
    <row r="34" spans="1:3" x14ac:dyDescent="0.25">
      <c r="A34" s="252">
        <v>275</v>
      </c>
      <c r="B34" s="253">
        <v>3973517</v>
      </c>
      <c r="C34" s="254">
        <f t="shared" si="0"/>
        <v>4.1913949073983901E-3</v>
      </c>
    </row>
    <row r="35" spans="1:3" x14ac:dyDescent="0.25">
      <c r="A35" s="252">
        <v>276</v>
      </c>
      <c r="B35" s="253">
        <v>3340438</v>
      </c>
      <c r="C35" s="254">
        <f t="shared" si="0"/>
        <v>3.5236025973161972E-3</v>
      </c>
    </row>
    <row r="36" spans="1:3" x14ac:dyDescent="0.25">
      <c r="A36" s="252">
        <v>301</v>
      </c>
      <c r="B36" s="253">
        <v>4269438</v>
      </c>
      <c r="C36" s="254">
        <f t="shared" si="0"/>
        <v>4.50354199834886E-3</v>
      </c>
    </row>
    <row r="37" spans="1:3" x14ac:dyDescent="0.25">
      <c r="A37" s="252">
        <v>302</v>
      </c>
      <c r="B37" s="253">
        <v>5808248</v>
      </c>
      <c r="C37" s="254">
        <f t="shared" si="0"/>
        <v>6.1267288118074959E-3</v>
      </c>
    </row>
    <row r="38" spans="1:3" x14ac:dyDescent="0.25">
      <c r="A38" s="252">
        <v>303</v>
      </c>
      <c r="B38" s="253">
        <v>3246854</v>
      </c>
      <c r="C38" s="254">
        <f t="shared" si="0"/>
        <v>3.4248871517766483E-3</v>
      </c>
    </row>
    <row r="39" spans="1:3" x14ac:dyDescent="0.25">
      <c r="A39" s="252">
        <v>325</v>
      </c>
      <c r="B39" s="253">
        <v>1411141</v>
      </c>
      <c r="C39" s="254">
        <f t="shared" si="0"/>
        <v>1.4885174018435235E-3</v>
      </c>
    </row>
    <row r="40" spans="1:3" x14ac:dyDescent="0.25">
      <c r="A40" s="252">
        <v>329</v>
      </c>
      <c r="B40" s="253">
        <v>3777720</v>
      </c>
      <c r="C40" s="254">
        <f t="shared" si="0"/>
        <v>3.9848618665975369E-3</v>
      </c>
    </row>
    <row r="41" spans="1:3" x14ac:dyDescent="0.25">
      <c r="A41" s="252">
        <v>332</v>
      </c>
      <c r="B41" s="253">
        <v>6780884</v>
      </c>
      <c r="C41" s="254">
        <f t="shared" si="0"/>
        <v>7.1526968842109458E-3</v>
      </c>
    </row>
    <row r="42" spans="1:3" x14ac:dyDescent="0.25">
      <c r="A42" s="252">
        <v>335</v>
      </c>
      <c r="B42" s="253">
        <v>104566</v>
      </c>
      <c r="C42" s="254">
        <f t="shared" si="0"/>
        <v>1.1029961615541598E-4</v>
      </c>
    </row>
    <row r="43" spans="1:3" x14ac:dyDescent="0.25">
      <c r="A43" s="252">
        <v>338</v>
      </c>
      <c r="B43" s="253">
        <v>2716558</v>
      </c>
      <c r="C43" s="254">
        <f t="shared" si="0"/>
        <v>2.8655136914859949E-3</v>
      </c>
    </row>
    <row r="44" spans="1:3" x14ac:dyDescent="0.25">
      <c r="A44" s="252">
        <v>339</v>
      </c>
      <c r="B44" s="253">
        <v>13835426</v>
      </c>
      <c r="C44" s="254">
        <f t="shared" si="0"/>
        <v>1.4594057123220381E-2</v>
      </c>
    </row>
    <row r="45" spans="1:3" x14ac:dyDescent="0.25">
      <c r="A45" s="252">
        <v>345</v>
      </c>
      <c r="B45" s="253">
        <v>5017374</v>
      </c>
      <c r="C45" s="254">
        <f t="shared" si="0"/>
        <v>5.2924892059384894E-3</v>
      </c>
    </row>
    <row r="46" spans="1:3" x14ac:dyDescent="0.25">
      <c r="A46" s="252">
        <v>350</v>
      </c>
      <c r="B46" s="253">
        <v>1113077</v>
      </c>
      <c r="C46" s="254">
        <f t="shared" si="0"/>
        <v>1.1741098048258702E-3</v>
      </c>
    </row>
    <row r="47" spans="1:3" x14ac:dyDescent="0.25">
      <c r="A47" s="252">
        <v>353</v>
      </c>
      <c r="B47" s="253">
        <v>5264013</v>
      </c>
      <c r="C47" s="254">
        <f t="shared" si="0"/>
        <v>5.5526520411713154E-3</v>
      </c>
    </row>
    <row r="48" spans="1:3" x14ac:dyDescent="0.25">
      <c r="A48" s="252">
        <v>354</v>
      </c>
      <c r="B48" s="253">
        <v>345294</v>
      </c>
      <c r="C48" s="254">
        <f t="shared" si="0"/>
        <v>3.6422733642645035E-4</v>
      </c>
    </row>
    <row r="49" spans="1:3" x14ac:dyDescent="0.25">
      <c r="A49" s="252">
        <v>355</v>
      </c>
      <c r="B49" s="253">
        <v>248265</v>
      </c>
      <c r="C49" s="254">
        <f t="shared" si="0"/>
        <v>2.6187799289276008E-4</v>
      </c>
    </row>
    <row r="50" spans="1:3" x14ac:dyDescent="0.25">
      <c r="A50" s="252">
        <v>370</v>
      </c>
      <c r="B50" s="253">
        <v>2816090</v>
      </c>
      <c r="C50" s="254">
        <f t="shared" si="0"/>
        <v>2.9705032807901747E-3</v>
      </c>
    </row>
    <row r="51" spans="1:3" x14ac:dyDescent="0.25">
      <c r="A51" s="252">
        <v>381</v>
      </c>
      <c r="B51" s="253">
        <v>1177047</v>
      </c>
      <c r="C51" s="254">
        <f t="shared" si="0"/>
        <v>1.2415874404384209E-3</v>
      </c>
    </row>
    <row r="52" spans="1:3" x14ac:dyDescent="0.25">
      <c r="A52" s="252">
        <v>383</v>
      </c>
      <c r="B52" s="253">
        <v>8286001</v>
      </c>
      <c r="C52" s="254">
        <f t="shared" si="0"/>
        <v>8.7403432259376187E-3</v>
      </c>
    </row>
    <row r="53" spans="1:3" x14ac:dyDescent="0.25">
      <c r="A53" s="252">
        <v>385</v>
      </c>
      <c r="B53" s="253">
        <v>2956697</v>
      </c>
      <c r="C53" s="254">
        <f t="shared" si="0"/>
        <v>3.1188201154091193E-3</v>
      </c>
    </row>
    <row r="54" spans="1:3" x14ac:dyDescent="0.25">
      <c r="A54" s="252">
        <v>386</v>
      </c>
      <c r="B54" s="253">
        <v>124359</v>
      </c>
      <c r="C54" s="254">
        <f t="shared" si="0"/>
        <v>1.3117791600971039E-4</v>
      </c>
    </row>
    <row r="55" spans="1:3" x14ac:dyDescent="0.25">
      <c r="B55" s="242">
        <f>SUM(B3:B54)</f>
        <v>948017805</v>
      </c>
      <c r="C55" s="53">
        <f>SUM(C3:C54)</f>
        <v>1.0000000000000004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484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F18" sqref="F18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75" t="s">
        <v>746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R1">
        <f>MAXA(BasilRadata[År])</f>
        <v>2025</v>
      </c>
      <c r="S1" t="s">
        <v>759</v>
      </c>
    </row>
    <row r="2" spans="1:19" ht="36" customHeight="1" x14ac:dyDescent="0.25">
      <c r="A2" s="57" t="s">
        <v>28</v>
      </c>
      <c r="B2" s="57" t="s">
        <v>29</v>
      </c>
      <c r="C2" s="57" t="s">
        <v>30</v>
      </c>
      <c r="D2" s="57" t="s">
        <v>31</v>
      </c>
      <c r="E2" s="57" t="s">
        <v>32</v>
      </c>
      <c r="F2" s="57" t="s">
        <v>33</v>
      </c>
      <c r="G2" s="57" t="s">
        <v>34</v>
      </c>
      <c r="H2" s="57" t="s">
        <v>35</v>
      </c>
      <c r="I2" s="57" t="s">
        <v>36</v>
      </c>
      <c r="J2" s="57" t="s">
        <v>37</v>
      </c>
      <c r="K2" s="57" t="s">
        <v>38</v>
      </c>
      <c r="L2" s="57" t="s">
        <v>39</v>
      </c>
      <c r="M2" s="58" t="s">
        <v>40</v>
      </c>
      <c r="N2" s="59" t="s">
        <v>747</v>
      </c>
      <c r="O2" s="59" t="s">
        <v>741</v>
      </c>
    </row>
    <row r="3" spans="1:19" x14ac:dyDescent="0.25">
      <c r="A3" s="56">
        <v>2024</v>
      </c>
      <c r="B3" s="56" t="s">
        <v>930</v>
      </c>
      <c r="C3" s="56" t="s">
        <v>478</v>
      </c>
      <c r="D3" s="56" t="s">
        <v>931</v>
      </c>
      <c r="E3" s="56" t="s">
        <v>804</v>
      </c>
      <c r="F3" s="56" t="s">
        <v>932</v>
      </c>
      <c r="G3" s="56" t="s">
        <v>450</v>
      </c>
      <c r="H3" s="56" t="s">
        <v>933</v>
      </c>
      <c r="I3" s="56" t="s">
        <v>934</v>
      </c>
      <c r="J3" s="56" t="s">
        <v>935</v>
      </c>
      <c r="K3" s="56" t="s">
        <v>43</v>
      </c>
      <c r="L3" s="56" t="s">
        <v>936</v>
      </c>
      <c r="M3" s="56">
        <v>0</v>
      </c>
      <c r="N3" s="13">
        <v>23</v>
      </c>
      <c r="O3" s="13">
        <v>36</v>
      </c>
      <c r="Q3" s="92"/>
    </row>
    <row r="4" spans="1:19" x14ac:dyDescent="0.25">
      <c r="A4" s="56">
        <v>2024</v>
      </c>
      <c r="B4" s="56" t="s">
        <v>930</v>
      </c>
      <c r="C4" s="56" t="s">
        <v>478</v>
      </c>
      <c r="D4" s="56" t="s">
        <v>931</v>
      </c>
      <c r="E4" s="56" t="s">
        <v>804</v>
      </c>
      <c r="F4" s="56" t="s">
        <v>932</v>
      </c>
      <c r="G4" s="56" t="s">
        <v>450</v>
      </c>
      <c r="H4" s="56" t="s">
        <v>874</v>
      </c>
      <c r="I4" s="56" t="s">
        <v>937</v>
      </c>
      <c r="J4" s="56" t="s">
        <v>938</v>
      </c>
      <c r="K4" s="56" t="s">
        <v>43</v>
      </c>
      <c r="L4" s="56" t="s">
        <v>939</v>
      </c>
      <c r="M4" s="56">
        <v>0</v>
      </c>
      <c r="N4" s="13">
        <v>15.8222</v>
      </c>
      <c r="O4" s="13">
        <v>36.644399999999997</v>
      </c>
    </row>
    <row r="5" spans="1:19" x14ac:dyDescent="0.25">
      <c r="A5" s="56">
        <v>2024</v>
      </c>
      <c r="B5" s="56" t="s">
        <v>930</v>
      </c>
      <c r="C5" s="56" t="s">
        <v>478</v>
      </c>
      <c r="D5" s="56" t="s">
        <v>931</v>
      </c>
      <c r="E5" s="56" t="s">
        <v>804</v>
      </c>
      <c r="F5" s="56" t="s">
        <v>932</v>
      </c>
      <c r="G5" s="56" t="s">
        <v>450</v>
      </c>
      <c r="H5" s="56" t="s">
        <v>940</v>
      </c>
      <c r="I5" s="56" t="s">
        <v>941</v>
      </c>
      <c r="J5" s="56" t="s">
        <v>942</v>
      </c>
      <c r="K5" s="56" t="s">
        <v>43</v>
      </c>
      <c r="L5" s="56" t="s">
        <v>936</v>
      </c>
      <c r="M5" s="56">
        <v>0</v>
      </c>
      <c r="N5" s="13">
        <v>19</v>
      </c>
      <c r="O5" s="13">
        <v>36</v>
      </c>
    </row>
    <row r="6" spans="1:19" x14ac:dyDescent="0.25">
      <c r="A6" s="56">
        <v>2024</v>
      </c>
      <c r="B6" s="56" t="s">
        <v>930</v>
      </c>
      <c r="C6" s="56" t="s">
        <v>478</v>
      </c>
      <c r="D6" s="56" t="s">
        <v>931</v>
      </c>
      <c r="E6" s="56" t="s">
        <v>804</v>
      </c>
      <c r="F6" s="56" t="s">
        <v>932</v>
      </c>
      <c r="G6" s="56" t="s">
        <v>450</v>
      </c>
      <c r="H6" s="56" t="s">
        <v>847</v>
      </c>
      <c r="I6" s="56" t="s">
        <v>943</v>
      </c>
      <c r="J6" s="56" t="s">
        <v>944</v>
      </c>
      <c r="K6" s="56" t="s">
        <v>43</v>
      </c>
      <c r="L6" s="56" t="s">
        <v>939</v>
      </c>
      <c r="M6" s="56">
        <v>0</v>
      </c>
      <c r="N6" s="13">
        <v>17</v>
      </c>
      <c r="O6" s="13">
        <v>29.644400000000001</v>
      </c>
    </row>
    <row r="7" spans="1:19" x14ac:dyDescent="0.25">
      <c r="A7" s="56">
        <v>2024</v>
      </c>
      <c r="B7" s="56" t="s">
        <v>930</v>
      </c>
      <c r="C7" s="56" t="s">
        <v>478</v>
      </c>
      <c r="D7" s="56" t="s">
        <v>931</v>
      </c>
      <c r="E7" s="56" t="s">
        <v>804</v>
      </c>
      <c r="F7" s="56" t="s">
        <v>932</v>
      </c>
      <c r="G7" s="56" t="s">
        <v>450</v>
      </c>
      <c r="H7" s="56" t="s">
        <v>888</v>
      </c>
      <c r="I7" s="56" t="s">
        <v>945</v>
      </c>
      <c r="J7" s="56" t="s">
        <v>946</v>
      </c>
      <c r="K7" s="56" t="s">
        <v>43</v>
      </c>
      <c r="L7" s="56" t="s">
        <v>939</v>
      </c>
      <c r="M7" s="56">
        <v>0</v>
      </c>
      <c r="N7" s="13">
        <v>27.822199999999999</v>
      </c>
      <c r="O7" s="13">
        <v>35.644399999999997</v>
      </c>
    </row>
    <row r="8" spans="1:19" x14ac:dyDescent="0.25">
      <c r="A8" s="56">
        <v>2024</v>
      </c>
      <c r="B8" s="56" t="s">
        <v>930</v>
      </c>
      <c r="C8" s="56" t="s">
        <v>478</v>
      </c>
      <c r="D8" s="56" t="s">
        <v>931</v>
      </c>
      <c r="E8" s="56" t="s">
        <v>804</v>
      </c>
      <c r="F8" s="56" t="s">
        <v>932</v>
      </c>
      <c r="G8" s="56" t="s">
        <v>450</v>
      </c>
      <c r="H8" s="56" t="s">
        <v>877</v>
      </c>
      <c r="I8" s="56" t="s">
        <v>947</v>
      </c>
      <c r="J8" s="56" t="s">
        <v>948</v>
      </c>
      <c r="K8" s="56" t="s">
        <v>43</v>
      </c>
      <c r="L8" s="56" t="s">
        <v>939</v>
      </c>
      <c r="M8" s="56">
        <v>0</v>
      </c>
      <c r="N8" s="13">
        <v>10</v>
      </c>
      <c r="O8" s="13">
        <v>14.8222</v>
      </c>
    </row>
    <row r="9" spans="1:19" x14ac:dyDescent="0.25">
      <c r="A9" s="56">
        <v>2024</v>
      </c>
      <c r="B9" s="56" t="s">
        <v>930</v>
      </c>
      <c r="C9" s="56" t="s">
        <v>478</v>
      </c>
      <c r="D9" s="56" t="s">
        <v>931</v>
      </c>
      <c r="E9" s="56" t="s">
        <v>804</v>
      </c>
      <c r="F9" s="56" t="s">
        <v>932</v>
      </c>
      <c r="G9" s="56" t="s">
        <v>450</v>
      </c>
      <c r="H9" s="56" t="s">
        <v>949</v>
      </c>
      <c r="I9" s="56" t="s">
        <v>950</v>
      </c>
      <c r="J9" s="56" t="s">
        <v>951</v>
      </c>
      <c r="K9" s="56" t="s">
        <v>43</v>
      </c>
      <c r="L9" s="56" t="s">
        <v>936</v>
      </c>
      <c r="M9" s="56">
        <v>0</v>
      </c>
      <c r="N9" s="13">
        <v>25</v>
      </c>
      <c r="O9" s="13">
        <v>34</v>
      </c>
    </row>
    <row r="10" spans="1:19" x14ac:dyDescent="0.25">
      <c r="A10" s="56">
        <v>2024</v>
      </c>
      <c r="B10" s="56" t="s">
        <v>930</v>
      </c>
      <c r="C10" s="56" t="s">
        <v>478</v>
      </c>
      <c r="D10" s="56" t="s">
        <v>931</v>
      </c>
      <c r="E10" s="56" t="s">
        <v>804</v>
      </c>
      <c r="F10" s="56" t="s">
        <v>932</v>
      </c>
      <c r="G10" s="56" t="s">
        <v>450</v>
      </c>
      <c r="H10" s="56" t="s">
        <v>952</v>
      </c>
      <c r="I10" s="56" t="s">
        <v>953</v>
      </c>
      <c r="J10" s="56" t="s">
        <v>954</v>
      </c>
      <c r="K10" s="56" t="s">
        <v>43</v>
      </c>
      <c r="L10" s="56" t="s">
        <v>936</v>
      </c>
      <c r="M10" s="56">
        <v>0</v>
      </c>
      <c r="N10" s="13">
        <v>25</v>
      </c>
      <c r="O10" s="13">
        <v>45</v>
      </c>
    </row>
    <row r="11" spans="1:19" x14ac:dyDescent="0.25">
      <c r="A11" s="56">
        <v>2024</v>
      </c>
      <c r="B11" s="56" t="s">
        <v>930</v>
      </c>
      <c r="C11" s="56" t="s">
        <v>478</v>
      </c>
      <c r="D11" s="56" t="s">
        <v>931</v>
      </c>
      <c r="E11" s="56" t="s">
        <v>804</v>
      </c>
      <c r="F11" s="56" t="s">
        <v>932</v>
      </c>
      <c r="G11" s="56" t="s">
        <v>450</v>
      </c>
      <c r="H11" s="56" t="s">
        <v>955</v>
      </c>
      <c r="I11" s="56" t="s">
        <v>956</v>
      </c>
      <c r="J11" s="56" t="s">
        <v>938</v>
      </c>
      <c r="K11" s="56" t="s">
        <v>43</v>
      </c>
      <c r="L11" s="56" t="s">
        <v>936</v>
      </c>
      <c r="M11" s="56">
        <v>0</v>
      </c>
      <c r="N11" s="13">
        <v>17</v>
      </c>
      <c r="O11" s="13">
        <v>19</v>
      </c>
    </row>
    <row r="12" spans="1:19" x14ac:dyDescent="0.25">
      <c r="A12" s="56">
        <v>2024</v>
      </c>
      <c r="B12" s="56" t="s">
        <v>930</v>
      </c>
      <c r="C12" s="56" t="s">
        <v>478</v>
      </c>
      <c r="D12" s="56" t="s">
        <v>931</v>
      </c>
      <c r="E12" s="56" t="s">
        <v>804</v>
      </c>
      <c r="F12" s="56" t="s">
        <v>932</v>
      </c>
      <c r="G12" s="56" t="s">
        <v>450</v>
      </c>
      <c r="H12" s="56" t="s">
        <v>882</v>
      </c>
      <c r="I12" s="56" t="s">
        <v>957</v>
      </c>
      <c r="J12" s="56" t="s">
        <v>958</v>
      </c>
      <c r="K12" s="56" t="s">
        <v>43</v>
      </c>
      <c r="L12" s="56" t="s">
        <v>939</v>
      </c>
      <c r="M12" s="56">
        <v>0</v>
      </c>
      <c r="N12" s="13">
        <v>22</v>
      </c>
      <c r="O12" s="13">
        <v>29</v>
      </c>
    </row>
    <row r="13" spans="1:19" x14ac:dyDescent="0.25">
      <c r="A13" s="75">
        <v>2024</v>
      </c>
      <c r="B13" s="75" t="s">
        <v>930</v>
      </c>
      <c r="C13" s="75" t="s">
        <v>478</v>
      </c>
      <c r="D13" s="75" t="s">
        <v>931</v>
      </c>
      <c r="E13" s="75" t="s">
        <v>804</v>
      </c>
      <c r="F13" s="75" t="s">
        <v>932</v>
      </c>
      <c r="G13" s="75" t="s">
        <v>450</v>
      </c>
      <c r="H13" s="75" t="s">
        <v>959</v>
      </c>
      <c r="I13" s="75" t="s">
        <v>960</v>
      </c>
      <c r="J13" s="75" t="s">
        <v>961</v>
      </c>
      <c r="K13" s="75" t="s">
        <v>43</v>
      </c>
      <c r="L13" s="75" t="s">
        <v>936</v>
      </c>
      <c r="M13" s="75">
        <v>0</v>
      </c>
      <c r="N13" s="13">
        <v>11</v>
      </c>
      <c r="O13" s="13">
        <v>19</v>
      </c>
    </row>
    <row r="14" spans="1:19" x14ac:dyDescent="0.25">
      <c r="A14" s="56">
        <v>2024</v>
      </c>
      <c r="B14" s="56" t="s">
        <v>930</v>
      </c>
      <c r="C14" s="56" t="s">
        <v>478</v>
      </c>
      <c r="D14" s="56" t="s">
        <v>931</v>
      </c>
      <c r="E14" s="56" t="s">
        <v>804</v>
      </c>
      <c r="F14" s="56" t="s">
        <v>932</v>
      </c>
      <c r="G14" s="56" t="s">
        <v>450</v>
      </c>
      <c r="H14" s="56" t="s">
        <v>962</v>
      </c>
      <c r="I14" s="56" t="s">
        <v>963</v>
      </c>
      <c r="J14" s="56" t="s">
        <v>961</v>
      </c>
      <c r="K14" s="56" t="s">
        <v>43</v>
      </c>
      <c r="L14" s="56" t="s">
        <v>936</v>
      </c>
      <c r="M14" s="56">
        <v>0</v>
      </c>
      <c r="N14" s="13">
        <v>29</v>
      </c>
      <c r="O14" s="13">
        <v>37.933399999999999</v>
      </c>
    </row>
    <row r="15" spans="1:19" x14ac:dyDescent="0.25">
      <c r="A15" s="56">
        <v>2025</v>
      </c>
      <c r="B15" s="56" t="s">
        <v>930</v>
      </c>
      <c r="C15" s="56" t="s">
        <v>478</v>
      </c>
      <c r="D15" s="56" t="s">
        <v>931</v>
      </c>
      <c r="E15" s="56" t="s">
        <v>804</v>
      </c>
      <c r="F15" s="56" t="s">
        <v>932</v>
      </c>
      <c r="G15" s="56" t="s">
        <v>450</v>
      </c>
      <c r="H15" s="56" t="s">
        <v>955</v>
      </c>
      <c r="I15" s="56" t="s">
        <v>956</v>
      </c>
      <c r="J15" s="56" t="s">
        <v>938</v>
      </c>
      <c r="K15" s="56" t="s">
        <v>43</v>
      </c>
      <c r="L15" s="56" t="s">
        <v>936</v>
      </c>
      <c r="M15" s="56">
        <v>10</v>
      </c>
      <c r="N15" s="13">
        <v>18</v>
      </c>
      <c r="O15" s="13">
        <v>18</v>
      </c>
    </row>
    <row r="16" spans="1:19" x14ac:dyDescent="0.25">
      <c r="A16" s="56">
        <v>2025</v>
      </c>
      <c r="B16" s="56" t="s">
        <v>930</v>
      </c>
      <c r="C16" s="56" t="s">
        <v>478</v>
      </c>
      <c r="D16" s="56" t="s">
        <v>931</v>
      </c>
      <c r="E16" s="56" t="s">
        <v>804</v>
      </c>
      <c r="F16" s="56" t="s">
        <v>932</v>
      </c>
      <c r="G16" s="56" t="s">
        <v>450</v>
      </c>
      <c r="H16" s="56" t="s">
        <v>882</v>
      </c>
      <c r="I16" s="56" t="s">
        <v>957</v>
      </c>
      <c r="J16" s="56" t="s">
        <v>958</v>
      </c>
      <c r="K16" s="56" t="s">
        <v>43</v>
      </c>
      <c r="L16" s="56" t="s">
        <v>939</v>
      </c>
      <c r="M16" s="56">
        <v>0</v>
      </c>
      <c r="N16" s="13">
        <v>22.466699999999999</v>
      </c>
      <c r="O16" s="13">
        <v>29</v>
      </c>
    </row>
    <row r="17" spans="1:15" x14ac:dyDescent="0.25">
      <c r="A17" s="56">
        <v>2025</v>
      </c>
      <c r="B17" s="56" t="s">
        <v>930</v>
      </c>
      <c r="C17" s="56" t="s">
        <v>478</v>
      </c>
      <c r="D17" s="56" t="s">
        <v>931</v>
      </c>
      <c r="E17" s="56" t="s">
        <v>804</v>
      </c>
      <c r="F17" s="56" t="s">
        <v>932</v>
      </c>
      <c r="G17" s="56" t="s">
        <v>450</v>
      </c>
      <c r="H17" s="56" t="s">
        <v>940</v>
      </c>
      <c r="I17" s="56" t="s">
        <v>941</v>
      </c>
      <c r="J17" s="56" t="s">
        <v>942</v>
      </c>
      <c r="K17" s="56" t="s">
        <v>43</v>
      </c>
      <c r="L17" s="56" t="s">
        <v>936</v>
      </c>
      <c r="M17" s="56">
        <v>19.45</v>
      </c>
      <c r="N17" s="13">
        <v>18</v>
      </c>
      <c r="O17" s="13">
        <v>43</v>
      </c>
    </row>
    <row r="18" spans="1:15" x14ac:dyDescent="0.25">
      <c r="A18" s="56">
        <v>2025</v>
      </c>
      <c r="B18" s="56" t="s">
        <v>930</v>
      </c>
      <c r="C18" s="56" t="s">
        <v>478</v>
      </c>
      <c r="D18" s="56" t="s">
        <v>931</v>
      </c>
      <c r="E18" s="56" t="s">
        <v>804</v>
      </c>
      <c r="F18" s="56" t="s">
        <v>932</v>
      </c>
      <c r="G18" s="56" t="s">
        <v>450</v>
      </c>
      <c r="H18" s="56" t="s">
        <v>959</v>
      </c>
      <c r="I18" s="56" t="s">
        <v>960</v>
      </c>
      <c r="J18" s="56" t="s">
        <v>961</v>
      </c>
      <c r="K18" s="56" t="s">
        <v>43</v>
      </c>
      <c r="L18" s="56" t="s">
        <v>936</v>
      </c>
      <c r="M18" s="56">
        <v>9</v>
      </c>
      <c r="N18" s="13">
        <v>9</v>
      </c>
      <c r="O18" s="13">
        <v>21</v>
      </c>
    </row>
    <row r="19" spans="1:15" x14ac:dyDescent="0.25">
      <c r="A19" s="56">
        <v>2025</v>
      </c>
      <c r="B19" s="56" t="s">
        <v>930</v>
      </c>
      <c r="C19" s="56" t="s">
        <v>478</v>
      </c>
      <c r="D19" s="56" t="s">
        <v>931</v>
      </c>
      <c r="E19" s="56" t="s">
        <v>804</v>
      </c>
      <c r="F19" s="56" t="s">
        <v>932</v>
      </c>
      <c r="G19" s="56" t="s">
        <v>450</v>
      </c>
      <c r="H19" s="56" t="s">
        <v>949</v>
      </c>
      <c r="I19" s="56" t="s">
        <v>950</v>
      </c>
      <c r="J19" s="56" t="s">
        <v>951</v>
      </c>
      <c r="K19" s="56" t="s">
        <v>43</v>
      </c>
      <c r="L19" s="56" t="s">
        <v>936</v>
      </c>
      <c r="M19" s="56">
        <v>17.11</v>
      </c>
      <c r="N19" s="13">
        <v>23</v>
      </c>
      <c r="O19" s="13">
        <v>38</v>
      </c>
    </row>
    <row r="20" spans="1:15" x14ac:dyDescent="0.25">
      <c r="A20" s="56">
        <v>2025</v>
      </c>
      <c r="B20" s="56" t="s">
        <v>930</v>
      </c>
      <c r="C20" s="56" t="s">
        <v>478</v>
      </c>
      <c r="D20" s="56" t="s">
        <v>931</v>
      </c>
      <c r="E20" s="56" t="s">
        <v>804</v>
      </c>
      <c r="F20" s="56" t="s">
        <v>932</v>
      </c>
      <c r="G20" s="56" t="s">
        <v>450</v>
      </c>
      <c r="H20" s="56" t="s">
        <v>933</v>
      </c>
      <c r="I20" s="56" t="s">
        <v>934</v>
      </c>
      <c r="J20" s="56" t="s">
        <v>935</v>
      </c>
      <c r="K20" s="56" t="s">
        <v>43</v>
      </c>
      <c r="L20" s="56" t="s">
        <v>936</v>
      </c>
      <c r="M20" s="56">
        <v>18.899999999999999</v>
      </c>
      <c r="N20" s="13">
        <v>23</v>
      </c>
      <c r="O20" s="13">
        <v>37</v>
      </c>
    </row>
    <row r="21" spans="1:15" x14ac:dyDescent="0.25">
      <c r="A21" s="56">
        <v>2025</v>
      </c>
      <c r="B21" s="56" t="s">
        <v>930</v>
      </c>
      <c r="C21" s="56" t="s">
        <v>478</v>
      </c>
      <c r="D21" s="56" t="s">
        <v>931</v>
      </c>
      <c r="E21" s="56" t="s">
        <v>804</v>
      </c>
      <c r="F21" s="56" t="s">
        <v>932</v>
      </c>
      <c r="G21" s="56" t="s">
        <v>450</v>
      </c>
      <c r="H21" s="56" t="s">
        <v>962</v>
      </c>
      <c r="I21" s="56" t="s">
        <v>963</v>
      </c>
      <c r="J21" s="56" t="s">
        <v>961</v>
      </c>
      <c r="K21" s="56" t="s">
        <v>43</v>
      </c>
      <c r="L21" s="56" t="s">
        <v>936</v>
      </c>
      <c r="M21" s="56">
        <v>20.48</v>
      </c>
      <c r="N21" s="13">
        <v>36</v>
      </c>
      <c r="O21" s="13">
        <v>35</v>
      </c>
    </row>
    <row r="22" spans="1:15" x14ac:dyDescent="0.25">
      <c r="A22" s="56">
        <v>2025</v>
      </c>
      <c r="B22" s="56" t="s">
        <v>930</v>
      </c>
      <c r="C22" s="56" t="s">
        <v>478</v>
      </c>
      <c r="D22" s="56" t="s">
        <v>931</v>
      </c>
      <c r="E22" s="56" t="s">
        <v>804</v>
      </c>
      <c r="F22" s="56" t="s">
        <v>932</v>
      </c>
      <c r="G22" s="56" t="s">
        <v>450</v>
      </c>
      <c r="H22" s="56" t="s">
        <v>874</v>
      </c>
      <c r="I22" s="56" t="s">
        <v>937</v>
      </c>
      <c r="J22" s="56" t="s">
        <v>938</v>
      </c>
      <c r="K22" s="56" t="s">
        <v>43</v>
      </c>
      <c r="L22" s="56" t="s">
        <v>939</v>
      </c>
      <c r="M22" s="56">
        <v>0</v>
      </c>
      <c r="N22" s="13">
        <v>21</v>
      </c>
      <c r="O22" s="13">
        <v>23</v>
      </c>
    </row>
    <row r="23" spans="1:15" x14ac:dyDescent="0.25">
      <c r="A23" s="56">
        <v>2025</v>
      </c>
      <c r="B23" s="56" t="s">
        <v>930</v>
      </c>
      <c r="C23" s="56" t="s">
        <v>478</v>
      </c>
      <c r="D23" s="56" t="s">
        <v>931</v>
      </c>
      <c r="E23" s="56" t="s">
        <v>804</v>
      </c>
      <c r="F23" s="56" t="s">
        <v>932</v>
      </c>
      <c r="G23" s="56" t="s">
        <v>450</v>
      </c>
      <c r="H23" s="56" t="s">
        <v>888</v>
      </c>
      <c r="I23" s="56" t="s">
        <v>945</v>
      </c>
      <c r="J23" s="56" t="s">
        <v>946</v>
      </c>
      <c r="K23" s="56" t="s">
        <v>43</v>
      </c>
      <c r="L23" s="56" t="s">
        <v>939</v>
      </c>
      <c r="M23" s="56">
        <v>0</v>
      </c>
      <c r="N23" s="13">
        <v>27.288899999999998</v>
      </c>
      <c r="O23" s="13">
        <v>34.822200000000002</v>
      </c>
    </row>
    <row r="24" spans="1:15" x14ac:dyDescent="0.25">
      <c r="A24" s="56">
        <v>2025</v>
      </c>
      <c r="B24" s="56" t="s">
        <v>930</v>
      </c>
      <c r="C24" s="56" t="s">
        <v>478</v>
      </c>
      <c r="D24" s="56" t="s">
        <v>931</v>
      </c>
      <c r="E24" s="56" t="s">
        <v>804</v>
      </c>
      <c r="F24" s="56" t="s">
        <v>932</v>
      </c>
      <c r="G24" s="56" t="s">
        <v>450</v>
      </c>
      <c r="H24" s="56" t="s">
        <v>877</v>
      </c>
      <c r="I24" s="56" t="s">
        <v>947</v>
      </c>
      <c r="J24" s="56" t="s">
        <v>948</v>
      </c>
      <c r="K24" s="56" t="s">
        <v>43</v>
      </c>
      <c r="L24" s="56" t="s">
        <v>939</v>
      </c>
      <c r="M24" s="56">
        <v>0</v>
      </c>
      <c r="N24" s="13">
        <v>16</v>
      </c>
      <c r="O24" s="13">
        <v>22</v>
      </c>
    </row>
    <row r="25" spans="1:15" x14ac:dyDescent="0.25">
      <c r="A25" s="56">
        <v>2025</v>
      </c>
      <c r="B25" s="56" t="s">
        <v>930</v>
      </c>
      <c r="C25" s="56" t="s">
        <v>478</v>
      </c>
      <c r="D25" s="56" t="s">
        <v>931</v>
      </c>
      <c r="E25" s="56" t="s">
        <v>804</v>
      </c>
      <c r="F25" s="56" t="s">
        <v>932</v>
      </c>
      <c r="G25" s="56" t="s">
        <v>450</v>
      </c>
      <c r="H25" s="56" t="s">
        <v>847</v>
      </c>
      <c r="I25" s="56" t="s">
        <v>943</v>
      </c>
      <c r="J25" s="56" t="s">
        <v>944</v>
      </c>
      <c r="K25" s="56" t="s">
        <v>43</v>
      </c>
      <c r="L25" s="56" t="s">
        <v>939</v>
      </c>
      <c r="M25" s="56">
        <v>0</v>
      </c>
      <c r="N25" s="13">
        <v>14.8222</v>
      </c>
      <c r="O25" s="13">
        <v>40</v>
      </c>
    </row>
    <row r="26" spans="1:15" x14ac:dyDescent="0.25">
      <c r="A26" s="56">
        <v>2025</v>
      </c>
      <c r="B26" s="56" t="s">
        <v>930</v>
      </c>
      <c r="C26" s="56" t="s">
        <v>478</v>
      </c>
      <c r="D26" s="56" t="s">
        <v>931</v>
      </c>
      <c r="E26" s="56" t="s">
        <v>804</v>
      </c>
      <c r="F26" s="56" t="s">
        <v>932</v>
      </c>
      <c r="G26" s="56" t="s">
        <v>450</v>
      </c>
      <c r="H26" s="56" t="s">
        <v>952</v>
      </c>
      <c r="I26" s="56" t="s">
        <v>953</v>
      </c>
      <c r="J26" s="56" t="s">
        <v>954</v>
      </c>
      <c r="K26" s="56" t="s">
        <v>43</v>
      </c>
      <c r="L26" s="56" t="s">
        <v>936</v>
      </c>
      <c r="M26" s="56">
        <v>18.82</v>
      </c>
      <c r="N26" s="13">
        <v>24.466699999999999</v>
      </c>
      <c r="O26" s="13">
        <v>46</v>
      </c>
    </row>
    <row r="27" spans="1:15" x14ac:dyDescent="0.25">
      <c r="A27" s="76"/>
      <c r="B27" s="68"/>
      <c r="C27" s="76"/>
      <c r="D27" s="76"/>
      <c r="E27" s="76"/>
      <c r="F27" s="76"/>
      <c r="G27" s="76"/>
      <c r="H27" s="68"/>
      <c r="I27" s="68"/>
      <c r="J27" s="68"/>
      <c r="K27" s="76"/>
      <c r="L27" s="68"/>
      <c r="M27" s="190"/>
      <c r="N27" s="13"/>
      <c r="O27" s="13"/>
    </row>
    <row r="28" spans="1:15" x14ac:dyDescent="0.25">
      <c r="A28" s="76"/>
      <c r="B28" s="68"/>
      <c r="C28" s="76"/>
      <c r="D28" s="76"/>
      <c r="E28" s="76"/>
      <c r="F28" s="76"/>
      <c r="G28" s="76"/>
      <c r="H28" s="68"/>
      <c r="I28" s="68"/>
      <c r="J28" s="68"/>
      <c r="K28" s="76"/>
      <c r="L28" s="68"/>
      <c r="M28" s="190"/>
      <c r="N28" s="13"/>
      <c r="O28" s="13"/>
    </row>
    <row r="29" spans="1:15" x14ac:dyDescent="0.25">
      <c r="A29" s="76"/>
      <c r="B29" s="68"/>
      <c r="C29" s="76"/>
      <c r="D29" s="76"/>
      <c r="E29" s="76"/>
      <c r="F29" s="76"/>
      <c r="G29" s="76"/>
      <c r="H29" s="68"/>
      <c r="I29" s="68"/>
      <c r="J29" s="68"/>
      <c r="K29" s="76"/>
      <c r="L29" s="68"/>
      <c r="M29" s="190"/>
      <c r="N29" s="13"/>
      <c r="O29" s="13"/>
    </row>
    <row r="30" spans="1:15" x14ac:dyDescent="0.25">
      <c r="A30" s="76"/>
      <c r="B30" s="68"/>
      <c r="C30" s="76"/>
      <c r="D30" s="76"/>
      <c r="E30" s="76"/>
      <c r="F30" s="76"/>
      <c r="G30" s="76"/>
      <c r="H30" s="68"/>
      <c r="I30" s="68"/>
      <c r="J30" s="68"/>
      <c r="K30" s="76"/>
      <c r="L30" s="68"/>
      <c r="M30" s="190"/>
      <c r="N30" s="13"/>
      <c r="O30" s="13"/>
    </row>
    <row r="31" spans="1:15" x14ac:dyDescent="0.25">
      <c r="A31" s="76"/>
      <c r="B31" s="68"/>
      <c r="C31" s="76"/>
      <c r="D31" s="76"/>
      <c r="E31" s="76"/>
      <c r="F31" s="76"/>
      <c r="G31" s="76"/>
      <c r="H31" s="68"/>
      <c r="I31" s="68"/>
      <c r="J31" s="68"/>
      <c r="K31" s="76"/>
      <c r="L31" s="68"/>
      <c r="M31" s="190"/>
      <c r="N31" s="13"/>
      <c r="O31" s="13"/>
    </row>
    <row r="32" spans="1:15" x14ac:dyDescent="0.25">
      <c r="A32" s="76"/>
      <c r="B32" s="68"/>
      <c r="C32" s="76"/>
      <c r="D32" s="76"/>
      <c r="E32" s="76"/>
      <c r="F32" s="76"/>
      <c r="G32" s="76"/>
      <c r="H32" s="68"/>
      <c r="I32" s="68"/>
      <c r="J32" s="68"/>
      <c r="K32" s="76"/>
      <c r="L32" s="68"/>
      <c r="M32" s="190"/>
      <c r="N32" s="13"/>
      <c r="O32" s="13"/>
    </row>
    <row r="33" spans="1:15" x14ac:dyDescent="0.25">
      <c r="A33" s="76"/>
      <c r="B33" s="68"/>
      <c r="C33" s="76"/>
      <c r="D33" s="76"/>
      <c r="E33" s="76"/>
      <c r="F33" s="76"/>
      <c r="G33" s="76"/>
      <c r="H33" s="68"/>
      <c r="I33" s="68"/>
      <c r="J33" s="68"/>
      <c r="K33" s="76"/>
      <c r="L33" s="68"/>
      <c r="M33" s="190"/>
      <c r="N33" s="13"/>
      <c r="O33" s="13"/>
    </row>
    <row r="34" spans="1:15" x14ac:dyDescent="0.25">
      <c r="A34" s="76"/>
      <c r="B34" s="68"/>
      <c r="C34" s="76"/>
      <c r="D34" s="76"/>
      <c r="E34" s="76"/>
      <c r="F34" s="76"/>
      <c r="G34" s="76"/>
      <c r="H34" s="68"/>
      <c r="I34" s="68"/>
      <c r="J34" s="68"/>
      <c r="K34" s="76"/>
      <c r="L34" s="68"/>
      <c r="M34" s="190"/>
      <c r="N34" s="13"/>
      <c r="O34" s="13"/>
    </row>
    <row r="35" spans="1:15" x14ac:dyDescent="0.25">
      <c r="A35" s="76"/>
      <c r="B35" s="68"/>
      <c r="C35" s="76"/>
      <c r="D35" s="76"/>
      <c r="E35" s="76"/>
      <c r="F35" s="76"/>
      <c r="G35" s="76"/>
      <c r="H35" s="68"/>
      <c r="I35" s="68"/>
      <c r="J35" s="68"/>
      <c r="K35" s="76"/>
      <c r="L35" s="68"/>
      <c r="M35" s="190"/>
      <c r="N35" s="13"/>
      <c r="O35" s="13"/>
    </row>
    <row r="36" spans="1:15" x14ac:dyDescent="0.25">
      <c r="A36" s="76"/>
      <c r="B36" s="68"/>
      <c r="C36" s="76"/>
      <c r="D36" s="76"/>
      <c r="E36" s="76"/>
      <c r="F36" s="76"/>
      <c r="G36" s="76"/>
      <c r="H36" s="68"/>
      <c r="I36" s="68"/>
      <c r="J36" s="68"/>
      <c r="K36" s="76"/>
      <c r="L36" s="68"/>
      <c r="M36" s="190"/>
      <c r="N36" s="13"/>
      <c r="O36" s="13"/>
    </row>
    <row r="37" spans="1:15" x14ac:dyDescent="0.25">
      <c r="A37" s="76"/>
      <c r="B37" s="68"/>
      <c r="C37" s="76"/>
      <c r="D37" s="76"/>
      <c r="E37" s="76"/>
      <c r="F37" s="76"/>
      <c r="G37" s="76"/>
      <c r="H37" s="68"/>
      <c r="I37" s="68"/>
      <c r="J37" s="68"/>
      <c r="K37" s="76"/>
      <c r="L37" s="68"/>
      <c r="M37" s="190"/>
      <c r="N37" s="13"/>
      <c r="O37" s="13"/>
    </row>
    <row r="38" spans="1:15" x14ac:dyDescent="0.25">
      <c r="A38" s="76"/>
      <c r="B38" s="68"/>
      <c r="C38" s="76"/>
      <c r="D38" s="76"/>
      <c r="E38" s="76"/>
      <c r="F38" s="76"/>
      <c r="G38" s="76"/>
      <c r="H38" s="68"/>
      <c r="I38" s="68"/>
      <c r="J38" s="68"/>
      <c r="K38" s="76"/>
      <c r="L38" s="68"/>
      <c r="M38" s="190"/>
      <c r="N38" s="13"/>
      <c r="O38" s="13"/>
    </row>
    <row r="39" spans="1:15" x14ac:dyDescent="0.25">
      <c r="A39" s="76"/>
      <c r="B39" s="68"/>
      <c r="C39" s="76"/>
      <c r="D39" s="76"/>
      <c r="E39" s="76"/>
      <c r="F39" s="76"/>
      <c r="G39" s="76"/>
      <c r="H39" s="68"/>
      <c r="I39" s="68"/>
      <c r="J39" s="68"/>
      <c r="K39" s="76"/>
      <c r="L39" s="68"/>
      <c r="M39" s="190"/>
      <c r="N39" s="13"/>
      <c r="O39" s="13"/>
    </row>
    <row r="40" spans="1:15" x14ac:dyDescent="0.25">
      <c r="A40" s="77"/>
      <c r="B40" s="77"/>
      <c r="C40" s="78"/>
      <c r="D40" s="77"/>
      <c r="E40" s="77"/>
      <c r="F40" s="77"/>
      <c r="G40" s="77"/>
      <c r="H40" s="78"/>
      <c r="I40" s="77"/>
      <c r="J40" s="77"/>
      <c r="K40" s="77"/>
      <c r="L40" s="77"/>
      <c r="M40" s="14"/>
      <c r="N40" s="13"/>
      <c r="O40" s="13"/>
    </row>
    <row r="41" spans="1:15" x14ac:dyDescent="0.25">
      <c r="A41" s="11"/>
      <c r="B41" s="11"/>
      <c r="C41" s="12"/>
      <c r="D41" s="11"/>
      <c r="E41" s="11"/>
      <c r="F41" s="11"/>
      <c r="G41" s="11"/>
      <c r="H41" s="12"/>
      <c r="I41" s="11"/>
      <c r="J41" s="11"/>
      <c r="K41" s="11"/>
      <c r="L41" s="11"/>
      <c r="M41" s="11"/>
      <c r="N41" s="13"/>
      <c r="O41" s="13"/>
    </row>
    <row r="42" spans="1:15" x14ac:dyDescent="0.25">
      <c r="A42" s="14"/>
      <c r="B42" s="14"/>
      <c r="C42" s="15"/>
      <c r="D42" s="14"/>
      <c r="E42" s="14"/>
      <c r="F42" s="14"/>
      <c r="G42" s="14"/>
      <c r="H42" s="15"/>
      <c r="I42" s="14"/>
      <c r="J42" s="14"/>
      <c r="K42" s="14"/>
      <c r="L42" s="14"/>
      <c r="M42" s="14"/>
      <c r="N42" s="13"/>
      <c r="O42" s="13"/>
    </row>
    <row r="43" spans="1:15" x14ac:dyDescent="0.25">
      <c r="A43" s="11"/>
      <c r="B43" s="11"/>
      <c r="C43" s="12"/>
      <c r="D43" s="11"/>
      <c r="E43" s="11"/>
      <c r="F43" s="11"/>
      <c r="G43" s="11"/>
      <c r="H43" s="12"/>
      <c r="I43" s="11"/>
      <c r="J43" s="11"/>
      <c r="K43" s="11"/>
      <c r="L43" s="11"/>
      <c r="M43" s="11"/>
      <c r="N43" s="13"/>
      <c r="O43" s="13"/>
    </row>
    <row r="44" spans="1:15" x14ac:dyDescent="0.25">
      <c r="A44" s="14"/>
      <c r="B44" s="14"/>
      <c r="C44" s="15"/>
      <c r="D44" s="14"/>
      <c r="E44" s="14"/>
      <c r="F44" s="14"/>
      <c r="G44" s="14"/>
      <c r="H44" s="15"/>
      <c r="I44" s="14"/>
      <c r="J44" s="14"/>
      <c r="K44" s="14"/>
      <c r="L44" s="14"/>
      <c r="M44" s="14"/>
      <c r="N44" s="13"/>
      <c r="O44" s="13"/>
    </row>
    <row r="45" spans="1:15" x14ac:dyDescent="0.25">
      <c r="A45" s="11"/>
      <c r="B45" s="11"/>
      <c r="C45" s="12"/>
      <c r="D45" s="11"/>
      <c r="E45" s="11"/>
      <c r="F45" s="11"/>
      <c r="G45" s="11"/>
      <c r="H45" s="12"/>
      <c r="I45" s="11"/>
      <c r="J45" s="11"/>
      <c r="K45" s="11"/>
      <c r="L45" s="11"/>
      <c r="M45" s="11"/>
      <c r="N45" s="13"/>
      <c r="O45" s="13"/>
    </row>
    <row r="46" spans="1:15" x14ac:dyDescent="0.25">
      <c r="A46" s="14"/>
      <c r="B46" s="14"/>
      <c r="C46" s="15"/>
      <c r="D46" s="14"/>
      <c r="E46" s="14"/>
      <c r="F46" s="14"/>
      <c r="G46" s="14"/>
      <c r="H46" s="15"/>
      <c r="I46" s="14"/>
      <c r="J46" s="14"/>
      <c r="K46" s="14"/>
      <c r="L46" s="14"/>
      <c r="M46" s="14"/>
      <c r="N46" s="13"/>
      <c r="O46" s="13"/>
    </row>
    <row r="47" spans="1:15" x14ac:dyDescent="0.25">
      <c r="A47" s="11"/>
      <c r="B47" s="11"/>
      <c r="C47" s="12"/>
      <c r="D47" s="11"/>
      <c r="E47" s="11"/>
      <c r="F47" s="11"/>
      <c r="G47" s="11"/>
      <c r="H47" s="12"/>
      <c r="I47" s="11"/>
      <c r="J47" s="11"/>
      <c r="K47" s="11"/>
      <c r="L47" s="11"/>
      <c r="M47" s="11"/>
      <c r="N47" s="13"/>
      <c r="O47" s="13"/>
    </row>
    <row r="48" spans="1:15" x14ac:dyDescent="0.25">
      <c r="A48" s="14"/>
      <c r="B48" s="14"/>
      <c r="C48" s="15"/>
      <c r="D48" s="14"/>
      <c r="E48" s="14"/>
      <c r="F48" s="14"/>
      <c r="G48" s="14"/>
      <c r="H48" s="15"/>
      <c r="I48" s="14"/>
      <c r="J48" s="14"/>
      <c r="K48" s="14"/>
      <c r="L48" s="14"/>
      <c r="M48" s="14"/>
      <c r="N48" s="13"/>
      <c r="O48" s="13"/>
    </row>
    <row r="49" spans="1:15" x14ac:dyDescent="0.25">
      <c r="A49" s="11"/>
      <c r="B49" s="11"/>
      <c r="C49" s="12"/>
      <c r="D49" s="11"/>
      <c r="E49" s="11"/>
      <c r="F49" s="11"/>
      <c r="G49" s="11"/>
      <c r="H49" s="12"/>
      <c r="I49" s="11"/>
      <c r="J49" s="11"/>
      <c r="K49" s="11"/>
      <c r="L49" s="11"/>
      <c r="M49" s="11"/>
      <c r="N49" s="13"/>
      <c r="O49" s="13"/>
    </row>
    <row r="50" spans="1:15" x14ac:dyDescent="0.25">
      <c r="A50" s="14"/>
      <c r="B50" s="14"/>
      <c r="C50" s="15"/>
      <c r="D50" s="14"/>
      <c r="E50" s="14"/>
      <c r="F50" s="14"/>
      <c r="G50" s="14"/>
      <c r="H50" s="15"/>
      <c r="I50" s="14"/>
      <c r="J50" s="14"/>
      <c r="K50" s="14"/>
      <c r="L50" s="14"/>
      <c r="M50" s="14"/>
      <c r="N50" s="13"/>
      <c r="O50" s="13"/>
    </row>
    <row r="51" spans="1:15" x14ac:dyDescent="0.25">
      <c r="A51" s="11"/>
      <c r="B51" s="11"/>
      <c r="C51" s="12"/>
      <c r="D51" s="11"/>
      <c r="E51" s="11"/>
      <c r="F51" s="11"/>
      <c r="G51" s="11"/>
      <c r="H51" s="12"/>
      <c r="I51" s="11"/>
      <c r="J51" s="11"/>
      <c r="K51" s="11"/>
      <c r="L51" s="11"/>
      <c r="M51" s="11"/>
      <c r="N51" s="13"/>
      <c r="O51" s="13"/>
    </row>
    <row r="52" spans="1:15" x14ac:dyDescent="0.25">
      <c r="A52" s="14"/>
      <c r="B52" s="14"/>
      <c r="C52" s="15"/>
      <c r="D52" s="14"/>
      <c r="E52" s="14"/>
      <c r="F52" s="14"/>
      <c r="G52" s="14"/>
      <c r="H52" s="15"/>
      <c r="I52" s="14"/>
      <c r="J52" s="14"/>
      <c r="K52" s="14"/>
      <c r="L52" s="14"/>
      <c r="M52" s="14"/>
      <c r="N52" s="13"/>
      <c r="O52" s="13"/>
    </row>
    <row r="53" spans="1:15" x14ac:dyDescent="0.25">
      <c r="A53" s="11"/>
      <c r="B53" s="11"/>
      <c r="C53" s="12"/>
      <c r="D53" s="11"/>
      <c r="E53" s="11"/>
      <c r="F53" s="11"/>
      <c r="G53" s="11"/>
      <c r="H53" s="12"/>
      <c r="I53" s="11"/>
      <c r="J53" s="11"/>
      <c r="K53" s="11"/>
      <c r="L53" s="11"/>
      <c r="M53" s="11"/>
      <c r="N53" s="13"/>
      <c r="O53" s="13"/>
    </row>
    <row r="54" spans="1:15" x14ac:dyDescent="0.25">
      <c r="A54" s="14"/>
      <c r="B54" s="14"/>
      <c r="C54" s="15"/>
      <c r="D54" s="14"/>
      <c r="E54" s="14"/>
      <c r="F54" s="14"/>
      <c r="G54" s="14"/>
      <c r="H54" s="15"/>
      <c r="I54" s="14"/>
      <c r="J54" s="14"/>
      <c r="K54" s="14"/>
      <c r="L54" s="14"/>
      <c r="M54" s="14"/>
      <c r="N54" s="13"/>
      <c r="O54" s="13"/>
    </row>
    <row r="55" spans="1:15" x14ac:dyDescent="0.25">
      <c r="A55" s="11"/>
      <c r="B55" s="11"/>
      <c r="C55" s="12"/>
      <c r="D55" s="11"/>
      <c r="E55" s="11"/>
      <c r="F55" s="11"/>
      <c r="G55" s="11"/>
      <c r="H55" s="12"/>
      <c r="I55" s="11"/>
      <c r="J55" s="11"/>
      <c r="K55" s="11"/>
      <c r="L55" s="11"/>
      <c r="M55" s="11"/>
      <c r="N55" s="13"/>
      <c r="O55" s="13"/>
    </row>
    <row r="56" spans="1:15" x14ac:dyDescent="0.25">
      <c r="A56" s="14"/>
      <c r="B56" s="14"/>
      <c r="C56" s="15"/>
      <c r="D56" s="14"/>
      <c r="E56" s="14"/>
      <c r="F56" s="14"/>
      <c r="G56" s="14"/>
      <c r="H56" s="15"/>
      <c r="I56" s="14"/>
      <c r="J56" s="14"/>
      <c r="K56" s="14"/>
      <c r="L56" s="14"/>
      <c r="M56" s="14"/>
      <c r="N56" s="13"/>
      <c r="O56" s="13"/>
    </row>
    <row r="57" spans="1:15" x14ac:dyDescent="0.25">
      <c r="A57" s="11"/>
      <c r="B57" s="11"/>
      <c r="C57" s="12"/>
      <c r="D57" s="11"/>
      <c r="E57" s="11"/>
      <c r="F57" s="11"/>
      <c r="G57" s="11"/>
      <c r="H57" s="12"/>
      <c r="I57" s="11"/>
      <c r="J57" s="11"/>
      <c r="K57" s="11"/>
      <c r="L57" s="11"/>
      <c r="M57" s="11"/>
      <c r="N57" s="13"/>
      <c r="O57" s="13"/>
    </row>
    <row r="58" spans="1:15" x14ac:dyDescent="0.25">
      <c r="A58" s="14"/>
      <c r="B58" s="14"/>
      <c r="C58" s="15"/>
      <c r="D58" s="14"/>
      <c r="E58" s="14"/>
      <c r="F58" s="14"/>
      <c r="G58" s="14"/>
      <c r="H58" s="15"/>
      <c r="I58" s="14"/>
      <c r="J58" s="14"/>
      <c r="K58" s="14"/>
      <c r="L58" s="14"/>
      <c r="M58" s="14"/>
      <c r="N58" s="13"/>
      <c r="O58" s="13"/>
    </row>
    <row r="59" spans="1:15" x14ac:dyDescent="0.25">
      <c r="A59" s="11"/>
      <c r="B59" s="11"/>
      <c r="C59" s="12"/>
      <c r="D59" s="11"/>
      <c r="E59" s="11"/>
      <c r="F59" s="11"/>
      <c r="G59" s="11"/>
      <c r="H59" s="12"/>
      <c r="I59" s="11"/>
      <c r="J59" s="11"/>
      <c r="K59" s="11"/>
      <c r="L59" s="11"/>
      <c r="M59" s="11"/>
      <c r="N59" s="13"/>
      <c r="O59" s="13"/>
    </row>
    <row r="60" spans="1:15" x14ac:dyDescent="0.25">
      <c r="A60" s="14"/>
      <c r="B60" s="14"/>
      <c r="C60" s="15"/>
      <c r="D60" s="14"/>
      <c r="E60" s="14"/>
      <c r="F60" s="14"/>
      <c r="G60" s="14"/>
      <c r="H60" s="15"/>
      <c r="I60" s="14"/>
      <c r="J60" s="14"/>
      <c r="K60" s="14"/>
      <c r="L60" s="14"/>
      <c r="M60" s="14"/>
      <c r="N60" s="13"/>
      <c r="O60" s="13"/>
    </row>
    <row r="61" spans="1:15" x14ac:dyDescent="0.25">
      <c r="A61" s="11"/>
      <c r="B61" s="11"/>
      <c r="C61" s="12"/>
      <c r="D61" s="11"/>
      <c r="E61" s="11"/>
      <c r="F61" s="11"/>
      <c r="G61" s="11"/>
      <c r="H61" s="12"/>
      <c r="I61" s="11"/>
      <c r="J61" s="11"/>
      <c r="K61" s="11"/>
      <c r="L61" s="11"/>
      <c r="M61" s="11"/>
      <c r="N61" s="13"/>
      <c r="O61" s="13"/>
    </row>
    <row r="62" spans="1:15" x14ac:dyDescent="0.25">
      <c r="A62" s="14"/>
      <c r="B62" s="14"/>
      <c r="C62" s="15"/>
      <c r="D62" s="14"/>
      <c r="E62" s="14"/>
      <c r="F62" s="14"/>
      <c r="G62" s="14"/>
      <c r="H62" s="15"/>
      <c r="I62" s="14"/>
      <c r="J62" s="14"/>
      <c r="K62" s="14"/>
      <c r="L62" s="14"/>
      <c r="M62" s="14"/>
      <c r="N62" s="13"/>
      <c r="O62" s="13"/>
    </row>
    <row r="63" spans="1:15" x14ac:dyDescent="0.25">
      <c r="A63" s="11"/>
      <c r="B63" s="11"/>
      <c r="C63" s="12"/>
      <c r="D63" s="11"/>
      <c r="E63" s="11"/>
      <c r="F63" s="11"/>
      <c r="G63" s="11"/>
      <c r="H63" s="12"/>
      <c r="I63" s="11"/>
      <c r="J63" s="11"/>
      <c r="K63" s="11"/>
      <c r="L63" s="11"/>
      <c r="M63" s="11"/>
      <c r="N63" s="13"/>
      <c r="O63" s="13"/>
    </row>
    <row r="64" spans="1:15" x14ac:dyDescent="0.25">
      <c r="A64" s="14"/>
      <c r="B64" s="14"/>
      <c r="C64" s="15"/>
      <c r="D64" s="14"/>
      <c r="E64" s="14"/>
      <c r="F64" s="14"/>
      <c r="G64" s="14"/>
      <c r="H64" s="15"/>
      <c r="I64" s="14"/>
      <c r="J64" s="14"/>
      <c r="K64" s="14"/>
      <c r="L64" s="14"/>
      <c r="M64" s="14"/>
      <c r="N64" s="13"/>
      <c r="O64" s="13"/>
    </row>
    <row r="65" spans="1:15" x14ac:dyDescent="0.25">
      <c r="A65" s="11"/>
      <c r="B65" s="11"/>
      <c r="C65" s="12"/>
      <c r="D65" s="11"/>
      <c r="E65" s="11"/>
      <c r="F65" s="11"/>
      <c r="G65" s="11"/>
      <c r="H65" s="12"/>
      <c r="I65" s="11"/>
      <c r="J65" s="11"/>
      <c r="K65" s="11"/>
      <c r="L65" s="11"/>
      <c r="M65" s="11"/>
      <c r="N65" s="13"/>
      <c r="O65" s="13"/>
    </row>
    <row r="66" spans="1:15" x14ac:dyDescent="0.25">
      <c r="A66" s="14"/>
      <c r="B66" s="14"/>
      <c r="C66" s="15"/>
      <c r="D66" s="14"/>
      <c r="E66" s="14"/>
      <c r="F66" s="14"/>
      <c r="G66" s="14"/>
      <c r="H66" s="15"/>
      <c r="I66" s="14"/>
      <c r="J66" s="14"/>
      <c r="K66" s="14"/>
      <c r="L66" s="14"/>
      <c r="M66" s="14"/>
      <c r="N66" s="13"/>
      <c r="O66" s="13"/>
    </row>
    <row r="67" spans="1:15" x14ac:dyDescent="0.25">
      <c r="A67" s="11"/>
      <c r="B67" s="11"/>
      <c r="C67" s="12"/>
      <c r="D67" s="11"/>
      <c r="E67" s="11"/>
      <c r="F67" s="11"/>
      <c r="G67" s="11"/>
      <c r="H67" s="12"/>
      <c r="I67" s="11"/>
      <c r="J67" s="11"/>
      <c r="K67" s="11"/>
      <c r="L67" s="11"/>
      <c r="M67" s="11"/>
      <c r="N67" s="13"/>
      <c r="O67" s="13"/>
    </row>
    <row r="68" spans="1:15" x14ac:dyDescent="0.25">
      <c r="A68" s="14"/>
      <c r="B68" s="14"/>
      <c r="C68" s="15"/>
      <c r="D68" s="14"/>
      <c r="E68" s="14"/>
      <c r="F68" s="14"/>
      <c r="G68" s="14"/>
      <c r="H68" s="15"/>
      <c r="I68" s="14"/>
      <c r="J68" s="14"/>
      <c r="K68" s="14"/>
      <c r="L68" s="14"/>
      <c r="M68" s="14"/>
      <c r="N68" s="13"/>
      <c r="O68" s="13"/>
    </row>
    <row r="69" spans="1:15" x14ac:dyDescent="0.25">
      <c r="A69" s="11"/>
      <c r="B69" s="11"/>
      <c r="C69" s="12"/>
      <c r="D69" s="11"/>
      <c r="E69" s="11"/>
      <c r="F69" s="11"/>
      <c r="G69" s="11"/>
      <c r="H69" s="12"/>
      <c r="I69" s="11"/>
      <c r="J69" s="11"/>
      <c r="K69" s="11"/>
      <c r="L69" s="11"/>
      <c r="M69" s="11"/>
      <c r="N69" s="13"/>
      <c r="O69" s="13"/>
    </row>
    <row r="70" spans="1:15" x14ac:dyDescent="0.25">
      <c r="A70" s="14"/>
      <c r="B70" s="14"/>
      <c r="C70" s="15"/>
      <c r="D70" s="14"/>
      <c r="E70" s="14"/>
      <c r="F70" s="14"/>
      <c r="G70" s="14"/>
      <c r="H70" s="15"/>
      <c r="I70" s="14"/>
      <c r="J70" s="14"/>
      <c r="K70" s="14"/>
      <c r="L70" s="14"/>
      <c r="M70" s="14"/>
      <c r="N70" s="13"/>
      <c r="O70" s="13"/>
    </row>
    <row r="71" spans="1:15" x14ac:dyDescent="0.25">
      <c r="A71" s="11"/>
      <c r="B71" s="11"/>
      <c r="C71" s="12"/>
      <c r="D71" s="11"/>
      <c r="E71" s="11"/>
      <c r="F71" s="11"/>
      <c r="G71" s="11"/>
      <c r="H71" s="12"/>
      <c r="I71" s="11"/>
      <c r="J71" s="11"/>
      <c r="K71" s="11"/>
      <c r="L71" s="11"/>
      <c r="M71" s="11"/>
      <c r="N71" s="13"/>
      <c r="O71" s="13"/>
    </row>
    <row r="72" spans="1:15" x14ac:dyDescent="0.25">
      <c r="A72" s="14"/>
      <c r="B72" s="14"/>
      <c r="C72" s="15"/>
      <c r="D72" s="14"/>
      <c r="E72" s="14"/>
      <c r="F72" s="14"/>
      <c r="G72" s="14"/>
      <c r="H72" s="15"/>
      <c r="I72" s="14"/>
      <c r="J72" s="14"/>
      <c r="K72" s="14"/>
      <c r="L72" s="14"/>
      <c r="M72" s="14"/>
      <c r="N72" s="13"/>
      <c r="O72" s="13"/>
    </row>
    <row r="73" spans="1:15" x14ac:dyDescent="0.25">
      <c r="A73" s="11"/>
      <c r="B73" s="11"/>
      <c r="C73" s="12"/>
      <c r="D73" s="11"/>
      <c r="E73" s="11"/>
      <c r="F73" s="11"/>
      <c r="G73" s="11"/>
      <c r="H73" s="12"/>
      <c r="I73" s="11"/>
      <c r="J73" s="11"/>
      <c r="K73" s="11"/>
      <c r="L73" s="11"/>
      <c r="M73" s="11"/>
      <c r="N73" s="13"/>
      <c r="O73" s="13"/>
    </row>
    <row r="74" spans="1:15" x14ac:dyDescent="0.25">
      <c r="A74" s="14"/>
      <c r="B74" s="14"/>
      <c r="C74" s="15"/>
      <c r="D74" s="14"/>
      <c r="E74" s="14"/>
      <c r="F74" s="14"/>
      <c r="G74" s="14"/>
      <c r="H74" s="15"/>
      <c r="I74" s="14"/>
      <c r="J74" s="14"/>
      <c r="K74" s="14"/>
      <c r="L74" s="14"/>
      <c r="M74" s="14"/>
      <c r="N74" s="13"/>
      <c r="O74" s="13"/>
    </row>
    <row r="75" spans="1:15" x14ac:dyDescent="0.25">
      <c r="A75" s="11"/>
      <c r="B75" s="11"/>
      <c r="C75" s="12"/>
      <c r="D75" s="11"/>
      <c r="E75" s="11"/>
      <c r="F75" s="11"/>
      <c r="G75" s="11"/>
      <c r="H75" s="12"/>
      <c r="I75" s="11"/>
      <c r="J75" s="11"/>
      <c r="K75" s="11"/>
      <c r="L75" s="11"/>
      <c r="M75" s="11"/>
      <c r="N75" s="13"/>
      <c r="O75" s="13"/>
    </row>
    <row r="76" spans="1:15" x14ac:dyDescent="0.25">
      <c r="A76" s="14"/>
      <c r="B76" s="14"/>
      <c r="C76" s="15"/>
      <c r="D76" s="14"/>
      <c r="E76" s="14"/>
      <c r="F76" s="14"/>
      <c r="G76" s="14"/>
      <c r="H76" s="15"/>
      <c r="I76" s="14"/>
      <c r="J76" s="14"/>
      <c r="K76" s="14"/>
      <c r="L76" s="14"/>
      <c r="M76" s="14"/>
      <c r="N76" s="13"/>
      <c r="O76" s="13"/>
    </row>
    <row r="77" spans="1:15" x14ac:dyDescent="0.25">
      <c r="A77" s="11"/>
      <c r="B77" s="11"/>
      <c r="C77" s="12"/>
      <c r="D77" s="11"/>
      <c r="E77" s="11"/>
      <c r="F77" s="11"/>
      <c r="G77" s="11"/>
      <c r="H77" s="12"/>
      <c r="I77" s="11"/>
      <c r="J77" s="11"/>
      <c r="K77" s="11"/>
      <c r="L77" s="11"/>
      <c r="M77" s="11"/>
      <c r="N77" s="13"/>
      <c r="O77" s="13"/>
    </row>
    <row r="78" spans="1:15" x14ac:dyDescent="0.25">
      <c r="A78" s="14"/>
      <c r="B78" s="14"/>
      <c r="C78" s="15"/>
      <c r="D78" s="14"/>
      <c r="E78" s="14"/>
      <c r="F78" s="14"/>
      <c r="G78" s="14"/>
      <c r="H78" s="15"/>
      <c r="I78" s="14"/>
      <c r="J78" s="14"/>
      <c r="K78" s="14"/>
      <c r="L78" s="14"/>
      <c r="M78" s="14"/>
      <c r="N78" s="13"/>
      <c r="O78" s="13"/>
    </row>
    <row r="79" spans="1:15" x14ac:dyDescent="0.25">
      <c r="A79" s="11"/>
      <c r="B79" s="11"/>
      <c r="C79" s="12"/>
      <c r="D79" s="11"/>
      <c r="E79" s="11"/>
      <c r="F79" s="11"/>
      <c r="G79" s="11"/>
      <c r="H79" s="12"/>
      <c r="I79" s="11"/>
      <c r="J79" s="11"/>
      <c r="K79" s="11"/>
      <c r="L79" s="11"/>
      <c r="M79" s="11"/>
      <c r="N79" s="13"/>
      <c r="O79" s="13"/>
    </row>
    <row r="80" spans="1:15" x14ac:dyDescent="0.25">
      <c r="A80" s="14"/>
      <c r="B80" s="14"/>
      <c r="C80" s="15"/>
      <c r="D80" s="14"/>
      <c r="E80" s="14"/>
      <c r="F80" s="14"/>
      <c r="G80" s="14"/>
      <c r="H80" s="15"/>
      <c r="I80" s="14"/>
      <c r="J80" s="14"/>
      <c r="K80" s="14"/>
      <c r="L80" s="14"/>
      <c r="M80" s="14"/>
      <c r="N80" s="13"/>
      <c r="O80" s="13"/>
    </row>
    <row r="81" spans="1:15" x14ac:dyDescent="0.25">
      <c r="A81" s="11"/>
      <c r="B81" s="11"/>
      <c r="C81" s="12"/>
      <c r="D81" s="11"/>
      <c r="E81" s="11"/>
      <c r="F81" s="11"/>
      <c r="G81" s="11"/>
      <c r="H81" s="12"/>
      <c r="I81" s="11"/>
      <c r="J81" s="11"/>
      <c r="K81" s="11"/>
      <c r="L81" s="11"/>
      <c r="M81" s="11"/>
      <c r="N81" s="13"/>
      <c r="O81" s="13"/>
    </row>
    <row r="82" spans="1:15" x14ac:dyDescent="0.25">
      <c r="A82" s="14"/>
      <c r="B82" s="14"/>
      <c r="C82" s="15"/>
      <c r="D82" s="14"/>
      <c r="E82" s="14"/>
      <c r="F82" s="14"/>
      <c r="G82" s="14"/>
      <c r="H82" s="15"/>
      <c r="I82" s="14"/>
      <c r="J82" s="14"/>
      <c r="K82" s="14"/>
      <c r="L82" s="14"/>
      <c r="M82" s="14"/>
      <c r="N82" s="13"/>
      <c r="O82" s="13"/>
    </row>
    <row r="83" spans="1:15" x14ac:dyDescent="0.25">
      <c r="A83" s="11"/>
      <c r="B83" s="11"/>
      <c r="C83" s="12"/>
      <c r="D83" s="11"/>
      <c r="E83" s="11"/>
      <c r="F83" s="11"/>
      <c r="G83" s="11"/>
      <c r="H83" s="12"/>
      <c r="I83" s="11"/>
      <c r="J83" s="11"/>
      <c r="K83" s="11"/>
      <c r="L83" s="11"/>
      <c r="M83" s="11"/>
      <c r="N83" s="13"/>
      <c r="O83" s="13"/>
    </row>
    <row r="84" spans="1:15" x14ac:dyDescent="0.25">
      <c r="A84" s="14"/>
      <c r="B84" s="14"/>
      <c r="C84" s="15"/>
      <c r="D84" s="14"/>
      <c r="E84" s="14"/>
      <c r="F84" s="14"/>
      <c r="G84" s="14"/>
      <c r="H84" s="15"/>
      <c r="I84" s="14"/>
      <c r="J84" s="14"/>
      <c r="K84" s="14"/>
      <c r="L84" s="14"/>
      <c r="M84" s="14"/>
      <c r="N84" s="13"/>
      <c r="O84" s="13"/>
    </row>
    <row r="85" spans="1:15" x14ac:dyDescent="0.25">
      <c r="A85" s="11"/>
      <c r="B85" s="11"/>
      <c r="C85" s="12"/>
      <c r="D85" s="11"/>
      <c r="E85" s="11"/>
      <c r="F85" s="11"/>
      <c r="G85" s="11"/>
      <c r="H85" s="12"/>
      <c r="I85" s="11"/>
      <c r="J85" s="11"/>
      <c r="K85" s="11"/>
      <c r="L85" s="11"/>
      <c r="M85" s="11"/>
      <c r="N85" s="13"/>
      <c r="O85" s="13"/>
    </row>
    <row r="86" spans="1:15" x14ac:dyDescent="0.25">
      <c r="A86" s="14"/>
      <c r="B86" s="14"/>
      <c r="C86" s="15"/>
      <c r="D86" s="14"/>
      <c r="E86" s="14"/>
      <c r="F86" s="14"/>
      <c r="G86" s="14"/>
      <c r="H86" s="15"/>
      <c r="I86" s="14"/>
      <c r="J86" s="14"/>
      <c r="K86" s="14"/>
      <c r="L86" s="14"/>
      <c r="M86" s="14"/>
      <c r="N86" s="13"/>
      <c r="O86" s="13"/>
    </row>
    <row r="87" spans="1:15" x14ac:dyDescent="0.25">
      <c r="A87" s="11"/>
      <c r="B87" s="11"/>
      <c r="C87" s="12"/>
      <c r="D87" s="11"/>
      <c r="E87" s="11"/>
      <c r="F87" s="11"/>
      <c r="G87" s="11"/>
      <c r="H87" s="12"/>
      <c r="I87" s="11"/>
      <c r="J87" s="11"/>
      <c r="K87" s="11"/>
      <c r="L87" s="11"/>
      <c r="M87" s="11"/>
      <c r="N87" s="13"/>
      <c r="O87" s="13"/>
    </row>
    <row r="88" spans="1:15" x14ac:dyDescent="0.25">
      <c r="A88" s="14"/>
      <c r="B88" s="14"/>
      <c r="C88" s="15"/>
      <c r="D88" s="14"/>
      <c r="E88" s="14"/>
      <c r="F88" s="14"/>
      <c r="G88" s="14"/>
      <c r="H88" s="15"/>
      <c r="I88" s="14"/>
      <c r="J88" s="14"/>
      <c r="K88" s="14"/>
      <c r="L88" s="14"/>
      <c r="M88" s="14"/>
      <c r="N88" s="13"/>
      <c r="O88" s="13"/>
    </row>
    <row r="89" spans="1:15" x14ac:dyDescent="0.25">
      <c r="A89" s="11"/>
      <c r="B89" s="11"/>
      <c r="C89" s="12"/>
      <c r="D89" s="11"/>
      <c r="E89" s="11"/>
      <c r="F89" s="11"/>
      <c r="G89" s="11"/>
      <c r="H89" s="12"/>
      <c r="I89" s="11"/>
      <c r="J89" s="11"/>
      <c r="K89" s="11"/>
      <c r="L89" s="11"/>
      <c r="M89" s="11"/>
      <c r="N89" s="13"/>
      <c r="O89" s="13"/>
    </row>
    <row r="90" spans="1:15" x14ac:dyDescent="0.25">
      <c r="A90" s="14"/>
      <c r="B90" s="14"/>
      <c r="C90" s="15"/>
      <c r="D90" s="14"/>
      <c r="E90" s="14"/>
      <c r="F90" s="14"/>
      <c r="G90" s="14"/>
      <c r="H90" s="15"/>
      <c r="I90" s="14"/>
      <c r="J90" s="14"/>
      <c r="K90" s="14"/>
      <c r="L90" s="14"/>
      <c r="M90" s="14"/>
      <c r="N90" s="13"/>
      <c r="O90" s="13"/>
    </row>
    <row r="91" spans="1:15" x14ac:dyDescent="0.25">
      <c r="A91" s="11"/>
      <c r="B91" s="11"/>
      <c r="C91" s="12"/>
      <c r="D91" s="11"/>
      <c r="E91" s="11"/>
      <c r="F91" s="11"/>
      <c r="G91" s="11"/>
      <c r="H91" s="12"/>
      <c r="I91" s="11"/>
      <c r="J91" s="11"/>
      <c r="K91" s="11"/>
      <c r="L91" s="11"/>
      <c r="M91" s="11"/>
      <c r="N91" s="13"/>
      <c r="O91" s="13"/>
    </row>
    <row r="92" spans="1:15" x14ac:dyDescent="0.25">
      <c r="A92" s="14"/>
      <c r="B92" s="14"/>
      <c r="C92" s="15"/>
      <c r="D92" s="14"/>
      <c r="E92" s="14"/>
      <c r="F92" s="14"/>
      <c r="G92" s="14"/>
      <c r="H92" s="15"/>
      <c r="I92" s="14"/>
      <c r="J92" s="14"/>
      <c r="K92" s="14"/>
      <c r="L92" s="14"/>
      <c r="M92" s="14"/>
      <c r="N92" s="13"/>
      <c r="O92" s="13"/>
    </row>
    <row r="93" spans="1:15" x14ac:dyDescent="0.25">
      <c r="A93" s="11"/>
      <c r="B93" s="11"/>
      <c r="C93" s="12"/>
      <c r="D93" s="11"/>
      <c r="E93" s="11"/>
      <c r="F93" s="11"/>
      <c r="G93" s="11"/>
      <c r="H93" s="12"/>
      <c r="I93" s="11"/>
      <c r="J93" s="11"/>
      <c r="K93" s="11"/>
      <c r="L93" s="11"/>
      <c r="M93" s="11"/>
      <c r="N93" s="13"/>
      <c r="O93" s="13"/>
    </row>
    <row r="94" spans="1:15" x14ac:dyDescent="0.25">
      <c r="A94" s="14"/>
      <c r="B94" s="14"/>
      <c r="C94" s="15"/>
      <c r="D94" s="14"/>
      <c r="E94" s="14"/>
      <c r="F94" s="14"/>
      <c r="G94" s="14"/>
      <c r="H94" s="15"/>
      <c r="I94" s="14"/>
      <c r="J94" s="14"/>
      <c r="K94" s="14"/>
      <c r="L94" s="14"/>
      <c r="M94" s="14"/>
      <c r="N94" s="13"/>
      <c r="O94" s="13"/>
    </row>
    <row r="95" spans="1:15" x14ac:dyDescent="0.25">
      <c r="A95" s="11"/>
      <c r="B95" s="11"/>
      <c r="C95" s="12"/>
      <c r="D95" s="11"/>
      <c r="E95" s="11"/>
      <c r="F95" s="11"/>
      <c r="G95" s="11"/>
      <c r="H95" s="12"/>
      <c r="I95" s="11"/>
      <c r="J95" s="11"/>
      <c r="K95" s="11"/>
      <c r="L95" s="11"/>
      <c r="M95" s="11"/>
      <c r="N95" s="13"/>
      <c r="O95" s="13"/>
    </row>
    <row r="96" spans="1:15" x14ac:dyDescent="0.25">
      <c r="A96" s="14"/>
      <c r="B96" s="14"/>
      <c r="C96" s="15"/>
      <c r="D96" s="14"/>
      <c r="E96" s="14"/>
      <c r="F96" s="14"/>
      <c r="G96" s="14"/>
      <c r="H96" s="15"/>
      <c r="I96" s="14"/>
      <c r="J96" s="14"/>
      <c r="K96" s="14"/>
      <c r="L96" s="14"/>
      <c r="M96" s="14"/>
      <c r="N96" s="13"/>
      <c r="O96" s="13"/>
    </row>
    <row r="97" spans="1:15" x14ac:dyDescent="0.25">
      <c r="A97" s="11"/>
      <c r="B97" s="11"/>
      <c r="C97" s="12"/>
      <c r="D97" s="11"/>
      <c r="E97" s="11"/>
      <c r="F97" s="11"/>
      <c r="G97" s="11"/>
      <c r="H97" s="12"/>
      <c r="I97" s="11"/>
      <c r="J97" s="11"/>
      <c r="K97" s="11"/>
      <c r="L97" s="11"/>
      <c r="M97" s="11"/>
      <c r="N97" s="13"/>
      <c r="O97" s="13"/>
    </row>
    <row r="98" spans="1:15" x14ac:dyDescent="0.25">
      <c r="A98" s="14"/>
      <c r="B98" s="14"/>
      <c r="C98" s="15"/>
      <c r="D98" s="14"/>
      <c r="E98" s="14"/>
      <c r="F98" s="14"/>
      <c r="G98" s="14"/>
      <c r="H98" s="15"/>
      <c r="I98" s="14"/>
      <c r="J98" s="14"/>
      <c r="K98" s="14"/>
      <c r="L98" s="14"/>
      <c r="M98" s="14"/>
      <c r="N98" s="13"/>
      <c r="O98" s="13"/>
    </row>
    <row r="99" spans="1:15" x14ac:dyDescent="0.25">
      <c r="A99" s="11"/>
      <c r="B99" s="11"/>
      <c r="C99" s="12"/>
      <c r="D99" s="11"/>
      <c r="E99" s="11"/>
      <c r="F99" s="11"/>
      <c r="G99" s="11"/>
      <c r="H99" s="12"/>
      <c r="I99" s="11"/>
      <c r="J99" s="11"/>
      <c r="K99" s="11"/>
      <c r="L99" s="11"/>
      <c r="M99" s="11"/>
      <c r="N99" s="13"/>
      <c r="O99" s="13"/>
    </row>
    <row r="100" spans="1:15" x14ac:dyDescent="0.25">
      <c r="A100" s="14"/>
      <c r="B100" s="14"/>
      <c r="C100" s="15"/>
      <c r="D100" s="14"/>
      <c r="E100" s="14"/>
      <c r="F100" s="14"/>
      <c r="G100" s="14"/>
      <c r="H100" s="15"/>
      <c r="I100" s="14"/>
      <c r="J100" s="14"/>
      <c r="K100" s="14"/>
      <c r="L100" s="14"/>
      <c r="M100" s="14"/>
      <c r="N100" s="13"/>
      <c r="O100" s="13"/>
    </row>
    <row r="101" spans="1:15" x14ac:dyDescent="0.25">
      <c r="A101" s="11"/>
      <c r="B101" s="11"/>
      <c r="C101" s="12"/>
      <c r="D101" s="11"/>
      <c r="E101" s="11"/>
      <c r="F101" s="11"/>
      <c r="G101" s="11"/>
      <c r="H101" s="12"/>
      <c r="I101" s="11"/>
      <c r="J101" s="11"/>
      <c r="K101" s="11"/>
      <c r="L101" s="11"/>
      <c r="M101" s="11"/>
      <c r="N101" s="13"/>
      <c r="O101" s="13"/>
    </row>
    <row r="102" spans="1:15" x14ac:dyDescent="0.25">
      <c r="A102" s="14"/>
      <c r="B102" s="14"/>
      <c r="C102" s="15"/>
      <c r="D102" s="14"/>
      <c r="E102" s="14"/>
      <c r="F102" s="14"/>
      <c r="G102" s="14"/>
      <c r="H102" s="15"/>
      <c r="I102" s="14"/>
      <c r="J102" s="14"/>
      <c r="K102" s="14"/>
      <c r="L102" s="14"/>
      <c r="M102" s="14"/>
      <c r="N102" s="13"/>
      <c r="O102" s="13"/>
    </row>
    <row r="103" spans="1:15" x14ac:dyDescent="0.25">
      <c r="A103" s="11"/>
      <c r="B103" s="11"/>
      <c r="C103" s="12"/>
      <c r="D103" s="11"/>
      <c r="E103" s="11"/>
      <c r="F103" s="11"/>
      <c r="G103" s="11"/>
      <c r="H103" s="12"/>
      <c r="I103" s="11"/>
      <c r="J103" s="11"/>
      <c r="K103" s="11"/>
      <c r="L103" s="11"/>
      <c r="M103" s="11"/>
      <c r="N103" s="13"/>
      <c r="O103" s="13"/>
    </row>
    <row r="104" spans="1:15" x14ac:dyDescent="0.25">
      <c r="A104" s="14"/>
      <c r="B104" s="14"/>
      <c r="C104" s="15"/>
      <c r="D104" s="14"/>
      <c r="E104" s="14"/>
      <c r="F104" s="14"/>
      <c r="G104" s="14"/>
      <c r="H104" s="15"/>
      <c r="I104" s="14"/>
      <c r="J104" s="14"/>
      <c r="K104" s="14"/>
      <c r="L104" s="14"/>
      <c r="M104" s="14"/>
      <c r="N104" s="13"/>
      <c r="O104" s="13"/>
    </row>
    <row r="105" spans="1:15" x14ac:dyDescent="0.25">
      <c r="A105" s="11"/>
      <c r="B105" s="11"/>
      <c r="C105" s="12"/>
      <c r="D105" s="11"/>
      <c r="E105" s="11"/>
      <c r="F105" s="11"/>
      <c r="G105" s="11"/>
      <c r="H105" s="12"/>
      <c r="I105" s="11"/>
      <c r="J105" s="11"/>
      <c r="K105" s="11"/>
      <c r="L105" s="11"/>
      <c r="M105" s="11"/>
      <c r="N105" s="13"/>
      <c r="O105" s="13"/>
    </row>
    <row r="106" spans="1:15" x14ac:dyDescent="0.25">
      <c r="A106" s="14"/>
      <c r="B106" s="14"/>
      <c r="C106" s="15"/>
      <c r="D106" s="14"/>
      <c r="E106" s="14"/>
      <c r="F106" s="14"/>
      <c r="G106" s="14"/>
      <c r="H106" s="15"/>
      <c r="I106" s="14"/>
      <c r="J106" s="14"/>
      <c r="K106" s="14"/>
      <c r="L106" s="14"/>
      <c r="M106" s="14"/>
      <c r="N106" s="13"/>
      <c r="O106" s="13"/>
    </row>
    <row r="107" spans="1:15" x14ac:dyDescent="0.25">
      <c r="A107" s="11"/>
      <c r="B107" s="11"/>
      <c r="C107" s="12"/>
      <c r="D107" s="11"/>
      <c r="E107" s="11"/>
      <c r="F107" s="11"/>
      <c r="G107" s="11"/>
      <c r="H107" s="12"/>
      <c r="I107" s="11"/>
      <c r="J107" s="11"/>
      <c r="K107" s="11"/>
      <c r="L107" s="11"/>
      <c r="M107" s="11"/>
      <c r="N107" s="13"/>
      <c r="O107" s="13"/>
    </row>
    <row r="108" spans="1:15" x14ac:dyDescent="0.25">
      <c r="A108" s="14"/>
      <c r="B108" s="14"/>
      <c r="C108" s="15"/>
      <c r="D108" s="14"/>
      <c r="E108" s="14"/>
      <c r="F108" s="14"/>
      <c r="G108" s="14"/>
      <c r="H108" s="15"/>
      <c r="I108" s="14"/>
      <c r="J108" s="14"/>
      <c r="K108" s="14"/>
      <c r="L108" s="14"/>
      <c r="M108" s="14"/>
      <c r="N108" s="13"/>
      <c r="O108" s="13"/>
    </row>
    <row r="109" spans="1:15" x14ac:dyDescent="0.25">
      <c r="A109" s="11"/>
      <c r="B109" s="11"/>
      <c r="C109" s="12"/>
      <c r="D109" s="11"/>
      <c r="E109" s="11"/>
      <c r="F109" s="11"/>
      <c r="G109" s="11"/>
      <c r="H109" s="12"/>
      <c r="I109" s="11"/>
      <c r="J109" s="11"/>
      <c r="K109" s="11"/>
      <c r="L109" s="11"/>
      <c r="M109" s="11"/>
      <c r="N109" s="13"/>
      <c r="O109" s="13"/>
    </row>
    <row r="110" spans="1:15" x14ac:dyDescent="0.25">
      <c r="A110" s="14"/>
      <c r="B110" s="14"/>
      <c r="C110" s="15"/>
      <c r="D110" s="14"/>
      <c r="E110" s="14"/>
      <c r="F110" s="14"/>
      <c r="G110" s="14"/>
      <c r="H110" s="15"/>
      <c r="I110" s="14"/>
      <c r="J110" s="14"/>
      <c r="K110" s="14"/>
      <c r="L110" s="14"/>
      <c r="M110" s="14"/>
      <c r="N110" s="13"/>
      <c r="O110" s="13"/>
    </row>
    <row r="111" spans="1:15" x14ac:dyDescent="0.25">
      <c r="A111" s="11"/>
      <c r="B111" s="11"/>
      <c r="C111" s="12"/>
      <c r="D111" s="11"/>
      <c r="E111" s="11"/>
      <c r="F111" s="11"/>
      <c r="G111" s="11"/>
      <c r="H111" s="12"/>
      <c r="I111" s="11"/>
      <c r="J111" s="11"/>
      <c r="K111" s="11"/>
      <c r="L111" s="11"/>
      <c r="M111" s="11"/>
      <c r="N111" s="13"/>
      <c r="O111" s="13"/>
    </row>
    <row r="112" spans="1:15" x14ac:dyDescent="0.25">
      <c r="A112" s="14"/>
      <c r="B112" s="14"/>
      <c r="C112" s="15"/>
      <c r="D112" s="14"/>
      <c r="E112" s="14"/>
      <c r="F112" s="14"/>
      <c r="G112" s="14"/>
      <c r="H112" s="15"/>
      <c r="I112" s="14"/>
      <c r="J112" s="14"/>
      <c r="K112" s="14"/>
      <c r="L112" s="14"/>
      <c r="M112" s="14"/>
      <c r="N112" s="13"/>
      <c r="O112" s="13"/>
    </row>
    <row r="113" spans="1:15" x14ac:dyDescent="0.25">
      <c r="A113" s="11"/>
      <c r="B113" s="11"/>
      <c r="C113" s="12"/>
      <c r="D113" s="11"/>
      <c r="E113" s="11"/>
      <c r="F113" s="11"/>
      <c r="G113" s="11"/>
      <c r="H113" s="12"/>
      <c r="I113" s="11"/>
      <c r="J113" s="11"/>
      <c r="K113" s="11"/>
      <c r="L113" s="11"/>
      <c r="M113" s="11"/>
      <c r="N113" s="13"/>
      <c r="O113" s="13"/>
    </row>
    <row r="114" spans="1:15" x14ac:dyDescent="0.25">
      <c r="A114" s="14"/>
      <c r="B114" s="14"/>
      <c r="C114" s="15"/>
      <c r="D114" s="14"/>
      <c r="E114" s="14"/>
      <c r="F114" s="14"/>
      <c r="G114" s="14"/>
      <c r="H114" s="15"/>
      <c r="I114" s="14"/>
      <c r="J114" s="14"/>
      <c r="K114" s="14"/>
      <c r="L114" s="14"/>
      <c r="M114" s="14"/>
      <c r="N114" s="13"/>
      <c r="O114" s="13"/>
    </row>
    <row r="115" spans="1:15" x14ac:dyDescent="0.25">
      <c r="A115" s="11"/>
      <c r="B115" s="11"/>
      <c r="C115" s="12"/>
      <c r="D115" s="11"/>
      <c r="E115" s="11"/>
      <c r="F115" s="11"/>
      <c r="G115" s="11"/>
      <c r="H115" s="12"/>
      <c r="I115" s="11"/>
      <c r="J115" s="11"/>
      <c r="K115" s="11"/>
      <c r="L115" s="11"/>
      <c r="M115" s="11"/>
      <c r="N115" s="13"/>
      <c r="O115" s="13"/>
    </row>
    <row r="116" spans="1:15" x14ac:dyDescent="0.25">
      <c r="A116" s="14"/>
      <c r="B116" s="14"/>
      <c r="C116" s="15"/>
      <c r="D116" s="14"/>
      <c r="E116" s="14"/>
      <c r="F116" s="14"/>
      <c r="G116" s="14"/>
      <c r="H116" s="15"/>
      <c r="I116" s="14"/>
      <c r="J116" s="14"/>
      <c r="K116" s="14"/>
      <c r="L116" s="14"/>
      <c r="M116" s="14"/>
      <c r="N116" s="13"/>
      <c r="O116" s="13"/>
    </row>
    <row r="117" spans="1:15" x14ac:dyDescent="0.25">
      <c r="A117" s="11"/>
      <c r="B117" s="11"/>
      <c r="C117" s="12"/>
      <c r="D117" s="11"/>
      <c r="E117" s="11"/>
      <c r="F117" s="11"/>
      <c r="G117" s="11"/>
      <c r="H117" s="12"/>
      <c r="I117" s="11"/>
      <c r="J117" s="11"/>
      <c r="K117" s="11"/>
      <c r="L117" s="11"/>
      <c r="M117" s="11"/>
      <c r="N117" s="13"/>
      <c r="O117" s="13"/>
    </row>
    <row r="118" spans="1:15" x14ac:dyDescent="0.25">
      <c r="A118" s="14"/>
      <c r="B118" s="14"/>
      <c r="C118" s="15"/>
      <c r="D118" s="14"/>
      <c r="E118" s="14"/>
      <c r="F118" s="14"/>
      <c r="G118" s="14"/>
      <c r="H118" s="15"/>
      <c r="I118" s="14"/>
      <c r="J118" s="14"/>
      <c r="K118" s="14"/>
      <c r="L118" s="14"/>
      <c r="M118" s="14"/>
      <c r="N118" s="13"/>
      <c r="O118" s="13"/>
    </row>
    <row r="119" spans="1:15" x14ac:dyDescent="0.25">
      <c r="A119" s="11"/>
      <c r="B119" s="11"/>
      <c r="C119" s="12"/>
      <c r="D119" s="11"/>
      <c r="E119" s="11"/>
      <c r="F119" s="11"/>
      <c r="G119" s="11"/>
      <c r="H119" s="12"/>
      <c r="I119" s="11"/>
      <c r="J119" s="11"/>
      <c r="K119" s="11"/>
      <c r="L119" s="11"/>
      <c r="M119" s="11"/>
      <c r="N119" s="13"/>
      <c r="O119" s="13"/>
    </row>
    <row r="120" spans="1:15" x14ac:dyDescent="0.25">
      <c r="A120" s="14"/>
      <c r="B120" s="14"/>
      <c r="C120" s="15"/>
      <c r="D120" s="14"/>
      <c r="E120" s="14"/>
      <c r="F120" s="14"/>
      <c r="G120" s="14"/>
      <c r="H120" s="15"/>
      <c r="I120" s="14"/>
      <c r="J120" s="14"/>
      <c r="K120" s="14"/>
      <c r="L120" s="14"/>
      <c r="M120" s="14"/>
      <c r="N120" s="13"/>
      <c r="O120" s="13"/>
    </row>
    <row r="121" spans="1:15" x14ac:dyDescent="0.25">
      <c r="A121" s="11"/>
      <c r="B121" s="11"/>
      <c r="C121" s="12"/>
      <c r="D121" s="11"/>
      <c r="E121" s="11"/>
      <c r="F121" s="11"/>
      <c r="G121" s="11"/>
      <c r="H121" s="12"/>
      <c r="I121" s="11"/>
      <c r="J121" s="11"/>
      <c r="K121" s="11"/>
      <c r="L121" s="11"/>
      <c r="M121" s="11"/>
      <c r="N121" s="13"/>
      <c r="O121" s="13"/>
    </row>
    <row r="122" spans="1:15" x14ac:dyDescent="0.25">
      <c r="A122" s="14"/>
      <c r="B122" s="14"/>
      <c r="C122" s="15"/>
      <c r="D122" s="14"/>
      <c r="E122" s="14"/>
      <c r="F122" s="14"/>
      <c r="G122" s="14"/>
      <c r="H122" s="15"/>
      <c r="I122" s="14"/>
      <c r="J122" s="14"/>
      <c r="K122" s="14"/>
      <c r="L122" s="14"/>
      <c r="M122" s="14"/>
      <c r="N122" s="13"/>
      <c r="O122" s="13"/>
    </row>
    <row r="123" spans="1:15" x14ac:dyDescent="0.25">
      <c r="A123" s="11"/>
      <c r="B123" s="11"/>
      <c r="C123" s="12"/>
      <c r="D123" s="11"/>
      <c r="E123" s="11"/>
      <c r="F123" s="11"/>
      <c r="G123" s="11"/>
      <c r="H123" s="12"/>
      <c r="I123" s="11"/>
      <c r="J123" s="11"/>
      <c r="K123" s="11"/>
      <c r="L123" s="11"/>
      <c r="M123" s="11"/>
      <c r="N123" s="13"/>
      <c r="O123" s="13"/>
    </row>
    <row r="124" spans="1:15" x14ac:dyDescent="0.25">
      <c r="A124" s="14"/>
      <c r="B124" s="14"/>
      <c r="C124" s="15"/>
      <c r="D124" s="14"/>
      <c r="E124" s="14"/>
      <c r="F124" s="14"/>
      <c r="G124" s="14"/>
      <c r="H124" s="15"/>
      <c r="I124" s="14"/>
      <c r="J124" s="14"/>
      <c r="K124" s="14"/>
      <c r="L124" s="14"/>
      <c r="M124" s="14"/>
      <c r="N124" s="13"/>
      <c r="O124" s="13"/>
    </row>
    <row r="125" spans="1:15" x14ac:dyDescent="0.25">
      <c r="A125" s="11"/>
      <c r="B125" s="11"/>
      <c r="C125" s="12"/>
      <c r="D125" s="11"/>
      <c r="E125" s="11"/>
      <c r="F125" s="11"/>
      <c r="G125" s="11"/>
      <c r="H125" s="12"/>
      <c r="I125" s="11"/>
      <c r="J125" s="11"/>
      <c r="K125" s="11"/>
      <c r="L125" s="11"/>
      <c r="M125" s="11"/>
      <c r="N125" s="13"/>
      <c r="O125" s="13"/>
    </row>
    <row r="126" spans="1:15" x14ac:dyDescent="0.25">
      <c r="A126" s="14"/>
      <c r="B126" s="14"/>
      <c r="C126" s="15"/>
      <c r="D126" s="14"/>
      <c r="E126" s="14"/>
      <c r="F126" s="14"/>
      <c r="G126" s="14"/>
      <c r="H126" s="15"/>
      <c r="I126" s="14"/>
      <c r="J126" s="14"/>
      <c r="K126" s="14"/>
      <c r="L126" s="14"/>
      <c r="M126" s="14"/>
      <c r="N126" s="13"/>
      <c r="O126" s="13"/>
    </row>
    <row r="127" spans="1:15" x14ac:dyDescent="0.25">
      <c r="A127" s="11"/>
      <c r="B127" s="11"/>
      <c r="C127" s="12"/>
      <c r="D127" s="11"/>
      <c r="E127" s="11"/>
      <c r="F127" s="11"/>
      <c r="G127" s="11"/>
      <c r="H127" s="12"/>
      <c r="I127" s="11"/>
      <c r="J127" s="11"/>
      <c r="K127" s="11"/>
      <c r="L127" s="11"/>
      <c r="M127" s="11"/>
      <c r="N127" s="13"/>
      <c r="O127" s="13"/>
    </row>
    <row r="128" spans="1:15" x14ac:dyDescent="0.25">
      <c r="A128" s="14"/>
      <c r="B128" s="14"/>
      <c r="C128" s="15"/>
      <c r="D128" s="14"/>
      <c r="E128" s="14"/>
      <c r="F128" s="14"/>
      <c r="G128" s="14"/>
      <c r="H128" s="15"/>
      <c r="I128" s="14"/>
      <c r="J128" s="14"/>
      <c r="K128" s="14"/>
      <c r="L128" s="14"/>
      <c r="M128" s="14"/>
      <c r="N128" s="13"/>
      <c r="O128" s="13"/>
    </row>
    <row r="129" spans="1:15" x14ac:dyDescent="0.25">
      <c r="A129" s="11"/>
      <c r="B129" s="11"/>
      <c r="C129" s="12"/>
      <c r="D129" s="11"/>
      <c r="E129" s="11"/>
      <c r="F129" s="11"/>
      <c r="G129" s="11"/>
      <c r="H129" s="12"/>
      <c r="I129" s="11"/>
      <c r="J129" s="11"/>
      <c r="K129" s="11"/>
      <c r="L129" s="11"/>
      <c r="M129" s="11"/>
      <c r="N129" s="13"/>
      <c r="O129" s="13"/>
    </row>
    <row r="130" spans="1:15" x14ac:dyDescent="0.25">
      <c r="A130" s="14"/>
      <c r="B130" s="14"/>
      <c r="C130" s="15"/>
      <c r="D130" s="14"/>
      <c r="E130" s="14"/>
      <c r="F130" s="14"/>
      <c r="G130" s="14"/>
      <c r="H130" s="15"/>
      <c r="I130" s="14"/>
      <c r="J130" s="14"/>
      <c r="K130" s="14"/>
      <c r="L130" s="14"/>
      <c r="M130" s="14"/>
      <c r="N130" s="13"/>
      <c r="O130" s="13"/>
    </row>
    <row r="131" spans="1:15" x14ac:dyDescent="0.25">
      <c r="A131" s="11"/>
      <c r="B131" s="11"/>
      <c r="C131" s="12"/>
      <c r="D131" s="11"/>
      <c r="E131" s="11"/>
      <c r="F131" s="11"/>
      <c r="G131" s="11"/>
      <c r="H131" s="12"/>
      <c r="I131" s="11"/>
      <c r="J131" s="11"/>
      <c r="K131" s="11"/>
      <c r="L131" s="11"/>
      <c r="M131" s="11"/>
      <c r="N131" s="13"/>
      <c r="O131" s="13"/>
    </row>
    <row r="132" spans="1:15" x14ac:dyDescent="0.25">
      <c r="A132" s="14"/>
      <c r="B132" s="14"/>
      <c r="C132" s="15"/>
      <c r="D132" s="14"/>
      <c r="E132" s="14"/>
      <c r="F132" s="14"/>
      <c r="G132" s="14"/>
      <c r="H132" s="15"/>
      <c r="I132" s="14"/>
      <c r="J132" s="14"/>
      <c r="K132" s="14"/>
      <c r="L132" s="14"/>
      <c r="M132" s="14"/>
      <c r="N132" s="13"/>
      <c r="O132" s="13"/>
    </row>
    <row r="133" spans="1:15" x14ac:dyDescent="0.25">
      <c r="A133" s="11"/>
      <c r="B133" s="11"/>
      <c r="C133" s="12"/>
      <c r="D133" s="11"/>
      <c r="E133" s="11"/>
      <c r="F133" s="11"/>
      <c r="G133" s="11"/>
      <c r="H133" s="12"/>
      <c r="I133" s="11"/>
      <c r="J133" s="11"/>
      <c r="K133" s="11"/>
      <c r="L133" s="11"/>
      <c r="M133" s="11"/>
      <c r="N133" s="13"/>
      <c r="O133" s="13"/>
    </row>
    <row r="134" spans="1:15" x14ac:dyDescent="0.25">
      <c r="A134" s="14"/>
      <c r="B134" s="14"/>
      <c r="C134" s="15"/>
      <c r="D134" s="14"/>
      <c r="E134" s="14"/>
      <c r="F134" s="14"/>
      <c r="G134" s="14"/>
      <c r="H134" s="15"/>
      <c r="I134" s="14"/>
      <c r="J134" s="14"/>
      <c r="K134" s="14"/>
      <c r="L134" s="14"/>
      <c r="M134" s="14"/>
      <c r="N134" s="13"/>
      <c r="O134" s="13"/>
    </row>
    <row r="135" spans="1:15" x14ac:dyDescent="0.25">
      <c r="A135" s="11"/>
      <c r="B135" s="11"/>
      <c r="C135" s="12"/>
      <c r="D135" s="11"/>
      <c r="E135" s="11"/>
      <c r="F135" s="11"/>
      <c r="G135" s="11"/>
      <c r="H135" s="12"/>
      <c r="I135" s="11"/>
      <c r="J135" s="11"/>
      <c r="K135" s="11"/>
      <c r="L135" s="11"/>
      <c r="M135" s="11"/>
      <c r="N135" s="13"/>
      <c r="O135" s="13"/>
    </row>
    <row r="136" spans="1:15" x14ac:dyDescent="0.25">
      <c r="A136" s="14"/>
      <c r="B136" s="14"/>
      <c r="C136" s="15"/>
      <c r="D136" s="14"/>
      <c r="E136" s="14"/>
      <c r="F136" s="14"/>
      <c r="G136" s="14"/>
      <c r="H136" s="15"/>
      <c r="I136" s="14"/>
      <c r="J136" s="14"/>
      <c r="K136" s="14"/>
      <c r="L136" s="14"/>
      <c r="M136" s="14"/>
      <c r="N136" s="13"/>
      <c r="O136" s="13"/>
    </row>
    <row r="137" spans="1:15" x14ac:dyDescent="0.25">
      <c r="A137" s="11"/>
      <c r="B137" s="11"/>
      <c r="C137" s="12"/>
      <c r="D137" s="11"/>
      <c r="E137" s="11"/>
      <c r="F137" s="11"/>
      <c r="G137" s="11"/>
      <c r="H137" s="12"/>
      <c r="I137" s="11"/>
      <c r="J137" s="11"/>
      <c r="K137" s="11"/>
      <c r="L137" s="11"/>
      <c r="M137" s="11"/>
      <c r="N137" s="13"/>
      <c r="O137" s="13"/>
    </row>
    <row r="138" spans="1:15" x14ac:dyDescent="0.25">
      <c r="A138" s="14"/>
      <c r="B138" s="14"/>
      <c r="C138" s="15"/>
      <c r="D138" s="14"/>
      <c r="E138" s="14"/>
      <c r="F138" s="14"/>
      <c r="G138" s="14"/>
      <c r="H138" s="15"/>
      <c r="I138" s="14"/>
      <c r="J138" s="14"/>
      <c r="K138" s="14"/>
      <c r="L138" s="14"/>
      <c r="M138" s="14"/>
      <c r="N138" s="13"/>
      <c r="O138" s="13"/>
    </row>
    <row r="139" spans="1:15" x14ac:dyDescent="0.25">
      <c r="A139" s="11"/>
      <c r="B139" s="11"/>
      <c r="C139" s="12"/>
      <c r="D139" s="11"/>
      <c r="E139" s="11"/>
      <c r="F139" s="11"/>
      <c r="G139" s="11"/>
      <c r="H139" s="12"/>
      <c r="I139" s="11"/>
      <c r="J139" s="11"/>
      <c r="K139" s="11"/>
      <c r="L139" s="11"/>
      <c r="M139" s="11"/>
      <c r="N139" s="13"/>
      <c r="O139" s="13"/>
    </row>
    <row r="140" spans="1:15" x14ac:dyDescent="0.25">
      <c r="A140" s="14"/>
      <c r="B140" s="14"/>
      <c r="C140" s="15"/>
      <c r="D140" s="14"/>
      <c r="E140" s="14"/>
      <c r="F140" s="14"/>
      <c r="G140" s="14"/>
      <c r="H140" s="15"/>
      <c r="I140" s="14"/>
      <c r="J140" s="14"/>
      <c r="K140" s="14"/>
      <c r="L140" s="14"/>
      <c r="M140" s="14"/>
      <c r="N140" s="13"/>
      <c r="O140" s="13"/>
    </row>
    <row r="141" spans="1:15" x14ac:dyDescent="0.25">
      <c r="A141" s="11"/>
      <c r="B141" s="11"/>
      <c r="C141" s="12"/>
      <c r="D141" s="11"/>
      <c r="E141" s="11"/>
      <c r="F141" s="11"/>
      <c r="G141" s="11"/>
      <c r="H141" s="12"/>
      <c r="I141" s="11"/>
      <c r="J141" s="11"/>
      <c r="K141" s="11"/>
      <c r="L141" s="11"/>
      <c r="M141" s="11"/>
      <c r="N141" s="13"/>
      <c r="O141" s="13"/>
    </row>
    <row r="142" spans="1:15" x14ac:dyDescent="0.25">
      <c r="A142" s="14"/>
      <c r="B142" s="14"/>
      <c r="C142" s="15"/>
      <c r="D142" s="14"/>
      <c r="E142" s="14"/>
      <c r="F142" s="14"/>
      <c r="G142" s="14"/>
      <c r="H142" s="15"/>
      <c r="I142" s="14"/>
      <c r="J142" s="14"/>
      <c r="K142" s="14"/>
      <c r="L142" s="14"/>
      <c r="M142" s="14"/>
      <c r="N142" s="13"/>
      <c r="O142" s="13"/>
    </row>
    <row r="143" spans="1:15" x14ac:dyDescent="0.25">
      <c r="A143" s="11"/>
      <c r="B143" s="11"/>
      <c r="C143" s="12"/>
      <c r="D143" s="11"/>
      <c r="E143" s="11"/>
      <c r="F143" s="11"/>
      <c r="G143" s="11"/>
      <c r="H143" s="12"/>
      <c r="I143" s="11"/>
      <c r="J143" s="11"/>
      <c r="K143" s="11"/>
      <c r="L143" s="11"/>
      <c r="M143" s="11"/>
      <c r="N143" s="13"/>
      <c r="O143" s="13"/>
    </row>
    <row r="144" spans="1:15" x14ac:dyDescent="0.25">
      <c r="A144" s="14"/>
      <c r="B144" s="14"/>
      <c r="C144" s="15"/>
      <c r="D144" s="14"/>
      <c r="E144" s="14"/>
      <c r="F144" s="14"/>
      <c r="G144" s="14"/>
      <c r="H144" s="15"/>
      <c r="I144" s="14"/>
      <c r="J144" s="14"/>
      <c r="K144" s="14"/>
      <c r="L144" s="14"/>
      <c r="M144" s="14"/>
      <c r="N144" s="13"/>
      <c r="O144" s="13"/>
    </row>
    <row r="145" spans="1:15" x14ac:dyDescent="0.25">
      <c r="A145" s="11"/>
      <c r="B145" s="11"/>
      <c r="C145" s="12"/>
      <c r="D145" s="11"/>
      <c r="E145" s="11"/>
      <c r="F145" s="11"/>
      <c r="G145" s="11"/>
      <c r="H145" s="12"/>
      <c r="I145" s="11"/>
      <c r="J145" s="11"/>
      <c r="K145" s="11"/>
      <c r="L145" s="11"/>
      <c r="M145" s="11"/>
      <c r="N145" s="13"/>
      <c r="O145" s="13"/>
    </row>
    <row r="146" spans="1:15" x14ac:dyDescent="0.25">
      <c r="A146" s="14"/>
      <c r="B146" s="14"/>
      <c r="C146" s="15"/>
      <c r="D146" s="14"/>
      <c r="E146" s="14"/>
      <c r="F146" s="14"/>
      <c r="G146" s="14"/>
      <c r="H146" s="15"/>
      <c r="I146" s="14"/>
      <c r="J146" s="14"/>
      <c r="K146" s="14"/>
      <c r="L146" s="14"/>
      <c r="M146" s="14"/>
      <c r="N146" s="13"/>
      <c r="O146" s="13"/>
    </row>
    <row r="147" spans="1:15" x14ac:dyDescent="0.25">
      <c r="A147" s="11"/>
      <c r="B147" s="11"/>
      <c r="C147" s="12"/>
      <c r="D147" s="11"/>
      <c r="E147" s="11"/>
      <c r="F147" s="11"/>
      <c r="G147" s="11"/>
      <c r="H147" s="12"/>
      <c r="I147" s="11"/>
      <c r="J147" s="11"/>
      <c r="K147" s="11"/>
      <c r="L147" s="11"/>
      <c r="M147" s="11"/>
      <c r="N147" s="13"/>
      <c r="O147" s="13"/>
    </row>
    <row r="148" spans="1:15" x14ac:dyDescent="0.25">
      <c r="A148" s="14"/>
      <c r="B148" s="14"/>
      <c r="C148" s="15"/>
      <c r="D148" s="14"/>
      <c r="E148" s="14"/>
      <c r="F148" s="14"/>
      <c r="G148" s="14"/>
      <c r="H148" s="15"/>
      <c r="I148" s="14"/>
      <c r="J148" s="14"/>
      <c r="K148" s="14"/>
      <c r="L148" s="14"/>
      <c r="M148" s="14"/>
      <c r="N148" s="13"/>
      <c r="O148" s="13"/>
    </row>
    <row r="149" spans="1:15" x14ac:dyDescent="0.25">
      <c r="A149" s="11"/>
      <c r="B149" s="11"/>
      <c r="C149" s="12"/>
      <c r="D149" s="11"/>
      <c r="E149" s="11"/>
      <c r="F149" s="11"/>
      <c r="G149" s="11"/>
      <c r="H149" s="12"/>
      <c r="I149" s="11"/>
      <c r="J149" s="11"/>
      <c r="K149" s="11"/>
      <c r="L149" s="11"/>
      <c r="M149" s="11"/>
      <c r="N149" s="13"/>
      <c r="O149" s="13"/>
    </row>
    <row r="150" spans="1:15" x14ac:dyDescent="0.25">
      <c r="A150" s="14"/>
      <c r="B150" s="14"/>
      <c r="C150" s="15"/>
      <c r="D150" s="14"/>
      <c r="E150" s="14"/>
      <c r="F150" s="14"/>
      <c r="G150" s="14"/>
      <c r="H150" s="15"/>
      <c r="I150" s="14"/>
      <c r="J150" s="14"/>
      <c r="K150" s="14"/>
      <c r="L150" s="14"/>
      <c r="M150" s="14"/>
      <c r="N150" s="13"/>
      <c r="O150" s="13"/>
    </row>
    <row r="151" spans="1:15" x14ac:dyDescent="0.25">
      <c r="A151" s="11"/>
      <c r="B151" s="11"/>
      <c r="C151" s="12"/>
      <c r="D151" s="11"/>
      <c r="E151" s="11"/>
      <c r="F151" s="11"/>
      <c r="G151" s="11"/>
      <c r="H151" s="12"/>
      <c r="I151" s="11"/>
      <c r="J151" s="11"/>
      <c r="K151" s="11"/>
      <c r="L151" s="11"/>
      <c r="M151" s="11"/>
      <c r="N151" s="13"/>
      <c r="O151" s="13"/>
    </row>
    <row r="152" spans="1:15" x14ac:dyDescent="0.25">
      <c r="A152" s="14"/>
      <c r="B152" s="14"/>
      <c r="C152" s="15"/>
      <c r="D152" s="14"/>
      <c r="E152" s="14"/>
      <c r="F152" s="14"/>
      <c r="G152" s="14"/>
      <c r="H152" s="15"/>
      <c r="I152" s="14"/>
      <c r="J152" s="14"/>
      <c r="K152" s="14"/>
      <c r="L152" s="14"/>
      <c r="M152" s="14"/>
      <c r="N152" s="13"/>
      <c r="O152" s="13"/>
    </row>
    <row r="153" spans="1:15" x14ac:dyDescent="0.25">
      <c r="A153" s="11"/>
      <c r="B153" s="11"/>
      <c r="C153" s="12"/>
      <c r="D153" s="11"/>
      <c r="E153" s="11"/>
      <c r="F153" s="11"/>
      <c r="G153" s="11"/>
      <c r="H153" s="12"/>
      <c r="I153" s="11"/>
      <c r="J153" s="11"/>
      <c r="K153" s="11"/>
      <c r="L153" s="11"/>
      <c r="M153" s="11"/>
      <c r="N153" s="13"/>
      <c r="O153" s="13"/>
    </row>
    <row r="154" spans="1:15" x14ac:dyDescent="0.25">
      <c r="A154" s="14"/>
      <c r="B154" s="14"/>
      <c r="C154" s="15"/>
      <c r="D154" s="14"/>
      <c r="E154" s="14"/>
      <c r="F154" s="14"/>
      <c r="G154" s="14"/>
      <c r="H154" s="15"/>
      <c r="I154" s="14"/>
      <c r="J154" s="14"/>
      <c r="K154" s="14"/>
      <c r="L154" s="14"/>
      <c r="M154" s="14"/>
      <c r="N154" s="13"/>
      <c r="O154" s="13"/>
    </row>
    <row r="155" spans="1:15" x14ac:dyDescent="0.25">
      <c r="A155" s="11"/>
      <c r="B155" s="11"/>
      <c r="C155" s="12"/>
      <c r="D155" s="11"/>
      <c r="E155" s="11"/>
      <c r="F155" s="11"/>
      <c r="G155" s="11"/>
      <c r="H155" s="12"/>
      <c r="I155" s="11"/>
      <c r="J155" s="11"/>
      <c r="K155" s="11"/>
      <c r="L155" s="11"/>
      <c r="M155" s="11"/>
      <c r="N155" s="13"/>
      <c r="O155" s="13"/>
    </row>
    <row r="156" spans="1:15" x14ac:dyDescent="0.25">
      <c r="A156" s="14"/>
      <c r="B156" s="14"/>
      <c r="C156" s="15"/>
      <c r="D156" s="14"/>
      <c r="E156" s="14"/>
      <c r="F156" s="14"/>
      <c r="G156" s="14"/>
      <c r="H156" s="15"/>
      <c r="I156" s="14"/>
      <c r="J156" s="14"/>
      <c r="K156" s="14"/>
      <c r="L156" s="14"/>
      <c r="M156" s="14"/>
      <c r="N156" s="13"/>
      <c r="O156" s="13"/>
    </row>
    <row r="157" spans="1:15" x14ac:dyDescent="0.25">
      <c r="A157" s="11"/>
      <c r="B157" s="11"/>
      <c r="C157" s="12"/>
      <c r="D157" s="11"/>
      <c r="E157" s="11"/>
      <c r="F157" s="11"/>
      <c r="G157" s="11"/>
      <c r="H157" s="12"/>
      <c r="I157" s="11"/>
      <c r="J157" s="11"/>
      <c r="K157" s="11"/>
      <c r="L157" s="11"/>
      <c r="M157" s="11"/>
      <c r="N157" s="13"/>
      <c r="O157" s="13"/>
    </row>
    <row r="158" spans="1:15" x14ac:dyDescent="0.25">
      <c r="A158" s="14"/>
      <c r="B158" s="14"/>
      <c r="C158" s="15"/>
      <c r="D158" s="14"/>
      <c r="E158" s="14"/>
      <c r="F158" s="14"/>
      <c r="G158" s="14"/>
      <c r="H158" s="15"/>
      <c r="I158" s="14"/>
      <c r="J158" s="14"/>
      <c r="K158" s="14"/>
      <c r="L158" s="14"/>
      <c r="M158" s="14"/>
      <c r="N158" s="13"/>
      <c r="O158" s="13"/>
    </row>
    <row r="159" spans="1:15" x14ac:dyDescent="0.25">
      <c r="A159" s="11"/>
      <c r="B159" s="11"/>
      <c r="C159" s="12"/>
      <c r="D159" s="11"/>
      <c r="E159" s="11"/>
      <c r="F159" s="11"/>
      <c r="G159" s="11"/>
      <c r="H159" s="12"/>
      <c r="I159" s="11"/>
      <c r="J159" s="11"/>
      <c r="K159" s="11"/>
      <c r="L159" s="11"/>
      <c r="M159" s="11"/>
      <c r="N159" s="13"/>
      <c r="O159" s="13"/>
    </row>
    <row r="160" spans="1:15" x14ac:dyDescent="0.25">
      <c r="A160" s="14"/>
      <c r="B160" s="14"/>
      <c r="C160" s="15"/>
      <c r="D160" s="14"/>
      <c r="E160" s="14"/>
      <c r="F160" s="14"/>
      <c r="G160" s="14"/>
      <c r="H160" s="15"/>
      <c r="I160" s="14"/>
      <c r="J160" s="14"/>
      <c r="K160" s="14"/>
      <c r="L160" s="14"/>
      <c r="M160" s="14"/>
      <c r="N160" s="13"/>
      <c r="O160" s="13"/>
    </row>
    <row r="161" spans="1:15" x14ac:dyDescent="0.25">
      <c r="A161" s="11"/>
      <c r="B161" s="11"/>
      <c r="C161" s="12"/>
      <c r="D161" s="11"/>
      <c r="E161" s="11"/>
      <c r="F161" s="11"/>
      <c r="G161" s="11"/>
      <c r="H161" s="12"/>
      <c r="I161" s="11"/>
      <c r="J161" s="11"/>
      <c r="K161" s="11"/>
      <c r="L161" s="11"/>
      <c r="M161" s="11"/>
      <c r="N161" s="13"/>
      <c r="O161" s="13"/>
    </row>
    <row r="162" spans="1:15" x14ac:dyDescent="0.25">
      <c r="A162" s="14"/>
      <c r="B162" s="14"/>
      <c r="C162" s="15"/>
      <c r="D162" s="14"/>
      <c r="E162" s="14"/>
      <c r="F162" s="14"/>
      <c r="G162" s="14"/>
      <c r="H162" s="15"/>
      <c r="I162" s="14"/>
      <c r="J162" s="14"/>
      <c r="K162" s="14"/>
      <c r="L162" s="14"/>
      <c r="M162" s="14"/>
      <c r="N162" s="13"/>
      <c r="O162" s="13"/>
    </row>
    <row r="163" spans="1:15" x14ac:dyDescent="0.25">
      <c r="A163" s="11"/>
      <c r="B163" s="11"/>
      <c r="C163" s="12"/>
      <c r="D163" s="11"/>
      <c r="E163" s="11"/>
      <c r="F163" s="11"/>
      <c r="G163" s="11"/>
      <c r="H163" s="12"/>
      <c r="I163" s="11"/>
      <c r="J163" s="11"/>
      <c r="K163" s="11"/>
      <c r="L163" s="11"/>
      <c r="M163" s="11"/>
      <c r="N163" s="13"/>
      <c r="O163" s="13"/>
    </row>
    <row r="164" spans="1:15" x14ac:dyDescent="0.25">
      <c r="A164" s="14"/>
      <c r="B164" s="14"/>
      <c r="C164" s="15"/>
      <c r="D164" s="14"/>
      <c r="E164" s="14"/>
      <c r="F164" s="14"/>
      <c r="G164" s="14"/>
      <c r="H164" s="15"/>
      <c r="I164" s="14"/>
      <c r="J164" s="14"/>
      <c r="K164" s="14"/>
      <c r="L164" s="14"/>
      <c r="M164" s="14"/>
      <c r="N164" s="13"/>
      <c r="O164" s="13"/>
    </row>
    <row r="165" spans="1:15" x14ac:dyDescent="0.25">
      <c r="A165" s="11"/>
      <c r="B165" s="11"/>
      <c r="C165" s="12"/>
      <c r="D165" s="11"/>
      <c r="E165" s="11"/>
      <c r="F165" s="11"/>
      <c r="G165" s="11"/>
      <c r="H165" s="12"/>
      <c r="I165" s="11"/>
      <c r="J165" s="11"/>
      <c r="K165" s="11"/>
      <c r="L165" s="11"/>
      <c r="M165" s="11"/>
      <c r="N165" s="13"/>
      <c r="O165" s="13"/>
    </row>
    <row r="166" spans="1:15" x14ac:dyDescent="0.25">
      <c r="A166" s="14"/>
      <c r="B166" s="14"/>
      <c r="C166" s="15"/>
      <c r="D166" s="14"/>
      <c r="E166" s="14"/>
      <c r="F166" s="14"/>
      <c r="G166" s="14"/>
      <c r="H166" s="15"/>
      <c r="I166" s="14"/>
      <c r="J166" s="14"/>
      <c r="K166" s="14"/>
      <c r="L166" s="14"/>
      <c r="M166" s="14"/>
      <c r="N166" s="13"/>
      <c r="O166" s="13"/>
    </row>
    <row r="167" spans="1:15" x14ac:dyDescent="0.25">
      <c r="A167" s="11"/>
      <c r="B167" s="11"/>
      <c r="C167" s="12"/>
      <c r="D167" s="11"/>
      <c r="E167" s="11"/>
      <c r="F167" s="11"/>
      <c r="G167" s="11"/>
      <c r="H167" s="12"/>
      <c r="I167" s="11"/>
      <c r="J167" s="11"/>
      <c r="K167" s="11"/>
      <c r="L167" s="11"/>
      <c r="M167" s="11"/>
      <c r="N167" s="13"/>
      <c r="O167" s="13"/>
    </row>
    <row r="168" spans="1:15" x14ac:dyDescent="0.25">
      <c r="A168" s="14"/>
      <c r="B168" s="14"/>
      <c r="C168" s="15"/>
      <c r="D168" s="14"/>
      <c r="E168" s="14"/>
      <c r="F168" s="14"/>
      <c r="G168" s="14"/>
      <c r="H168" s="15"/>
      <c r="I168" s="14"/>
      <c r="J168" s="14"/>
      <c r="K168" s="14"/>
      <c r="L168" s="14"/>
      <c r="M168" s="14"/>
      <c r="N168" s="13"/>
      <c r="O168" s="13"/>
    </row>
    <row r="169" spans="1:15" x14ac:dyDescent="0.25">
      <c r="A169" s="11"/>
      <c r="B169" s="11"/>
      <c r="C169" s="12"/>
      <c r="D169" s="11"/>
      <c r="E169" s="11"/>
      <c r="F169" s="11"/>
      <c r="G169" s="11"/>
      <c r="H169" s="12"/>
      <c r="I169" s="11"/>
      <c r="J169" s="11"/>
      <c r="K169" s="11"/>
      <c r="L169" s="11"/>
      <c r="M169" s="11"/>
      <c r="N169" s="13"/>
      <c r="O169" s="13"/>
    </row>
    <row r="170" spans="1:15" x14ac:dyDescent="0.25">
      <c r="A170" s="14"/>
      <c r="B170" s="14"/>
      <c r="C170" s="15"/>
      <c r="D170" s="14"/>
      <c r="E170" s="14"/>
      <c r="F170" s="14"/>
      <c r="G170" s="14"/>
      <c r="H170" s="15"/>
      <c r="I170" s="14"/>
      <c r="J170" s="14"/>
      <c r="K170" s="14"/>
      <c r="L170" s="14"/>
      <c r="M170" s="14"/>
      <c r="N170" s="13"/>
      <c r="O170" s="13"/>
    </row>
    <row r="171" spans="1:15" x14ac:dyDescent="0.25">
      <c r="A171" s="11"/>
      <c r="B171" s="11"/>
      <c r="C171" s="12"/>
      <c r="D171" s="11"/>
      <c r="E171" s="11"/>
      <c r="F171" s="11"/>
      <c r="G171" s="11"/>
      <c r="H171" s="12"/>
      <c r="I171" s="11"/>
      <c r="J171" s="11"/>
      <c r="K171" s="11"/>
      <c r="L171" s="11"/>
      <c r="M171" s="11"/>
      <c r="N171" s="13"/>
      <c r="O171" s="13"/>
    </row>
    <row r="172" spans="1:15" x14ac:dyDescent="0.25">
      <c r="A172" s="14"/>
      <c r="B172" s="14"/>
      <c r="C172" s="15"/>
      <c r="D172" s="14"/>
      <c r="E172" s="14"/>
      <c r="F172" s="14"/>
      <c r="G172" s="14"/>
      <c r="H172" s="15"/>
      <c r="I172" s="14"/>
      <c r="J172" s="14"/>
      <c r="K172" s="14"/>
      <c r="L172" s="14"/>
      <c r="M172" s="14"/>
      <c r="N172" s="13"/>
      <c r="O172" s="13"/>
    </row>
    <row r="173" spans="1:15" x14ac:dyDescent="0.25">
      <c r="A173" s="11"/>
      <c r="B173" s="11"/>
      <c r="C173" s="12"/>
      <c r="D173" s="11"/>
      <c r="E173" s="11"/>
      <c r="F173" s="11"/>
      <c r="G173" s="11"/>
      <c r="H173" s="12"/>
      <c r="I173" s="11"/>
      <c r="J173" s="11"/>
      <c r="K173" s="11"/>
      <c r="L173" s="11"/>
      <c r="M173" s="11"/>
      <c r="N173" s="13"/>
      <c r="O173" s="13"/>
    </row>
    <row r="174" spans="1:15" x14ac:dyDescent="0.25">
      <c r="A174" s="14"/>
      <c r="B174" s="14"/>
      <c r="C174" s="15"/>
      <c r="D174" s="14"/>
      <c r="E174" s="14"/>
      <c r="F174" s="14"/>
      <c r="G174" s="14"/>
      <c r="H174" s="15"/>
      <c r="I174" s="14"/>
      <c r="J174" s="14"/>
      <c r="K174" s="14"/>
      <c r="L174" s="14"/>
      <c r="M174" s="14"/>
      <c r="N174" s="13"/>
      <c r="O174" s="13"/>
    </row>
    <row r="175" spans="1:15" x14ac:dyDescent="0.25">
      <c r="A175" s="11"/>
      <c r="B175" s="11"/>
      <c r="C175" s="12"/>
      <c r="D175" s="11"/>
      <c r="E175" s="11"/>
      <c r="F175" s="11"/>
      <c r="G175" s="11"/>
      <c r="H175" s="12"/>
      <c r="I175" s="11"/>
      <c r="J175" s="11"/>
      <c r="K175" s="11"/>
      <c r="L175" s="11"/>
      <c r="M175" s="11"/>
      <c r="N175" s="13"/>
      <c r="O175" s="13"/>
    </row>
    <row r="176" spans="1:15" x14ac:dyDescent="0.25">
      <c r="A176" s="14"/>
      <c r="B176" s="14"/>
      <c r="C176" s="15"/>
      <c r="D176" s="14"/>
      <c r="E176" s="14"/>
      <c r="F176" s="14"/>
      <c r="G176" s="14"/>
      <c r="H176" s="15"/>
      <c r="I176" s="14"/>
      <c r="J176" s="14"/>
      <c r="K176" s="14"/>
      <c r="L176" s="14"/>
      <c r="M176" s="14"/>
      <c r="N176" s="13"/>
      <c r="O176" s="13"/>
    </row>
    <row r="177" spans="1:15" x14ac:dyDescent="0.25">
      <c r="A177" s="11"/>
      <c r="B177" s="11"/>
      <c r="C177" s="12"/>
      <c r="D177" s="11"/>
      <c r="E177" s="11"/>
      <c r="F177" s="11"/>
      <c r="G177" s="11"/>
      <c r="H177" s="12"/>
      <c r="I177" s="11"/>
      <c r="J177" s="11"/>
      <c r="K177" s="11"/>
      <c r="L177" s="11"/>
      <c r="M177" s="11"/>
      <c r="N177" s="13"/>
      <c r="O177" s="13"/>
    </row>
    <row r="178" spans="1:15" x14ac:dyDescent="0.25">
      <c r="A178" s="14"/>
      <c r="B178" s="14"/>
      <c r="C178" s="15"/>
      <c r="D178" s="14"/>
      <c r="E178" s="14"/>
      <c r="F178" s="14"/>
      <c r="G178" s="14"/>
      <c r="H178" s="15"/>
      <c r="I178" s="14"/>
      <c r="J178" s="14"/>
      <c r="K178" s="14"/>
      <c r="L178" s="14"/>
      <c r="M178" s="14"/>
      <c r="N178" s="13"/>
      <c r="O178" s="13"/>
    </row>
    <row r="179" spans="1:15" x14ac:dyDescent="0.25">
      <c r="A179" s="11"/>
      <c r="B179" s="11"/>
      <c r="C179" s="12"/>
      <c r="D179" s="11"/>
      <c r="E179" s="11"/>
      <c r="F179" s="11"/>
      <c r="G179" s="11"/>
      <c r="H179" s="12"/>
      <c r="I179" s="11"/>
      <c r="J179" s="11"/>
      <c r="K179" s="11"/>
      <c r="L179" s="11"/>
      <c r="M179" s="11"/>
      <c r="N179" s="13"/>
      <c r="O179" s="13"/>
    </row>
    <row r="180" spans="1:15" x14ac:dyDescent="0.25">
      <c r="A180" s="14"/>
      <c r="B180" s="14"/>
      <c r="C180" s="15"/>
      <c r="D180" s="14"/>
      <c r="E180" s="14"/>
      <c r="F180" s="14"/>
      <c r="G180" s="14"/>
      <c r="H180" s="15"/>
      <c r="I180" s="14"/>
      <c r="J180" s="14"/>
      <c r="K180" s="14"/>
      <c r="L180" s="14"/>
      <c r="M180" s="14"/>
      <c r="N180" s="13"/>
      <c r="O180" s="13"/>
    </row>
    <row r="181" spans="1:15" x14ac:dyDescent="0.25">
      <c r="A181" s="11"/>
      <c r="B181" s="11"/>
      <c r="C181" s="12"/>
      <c r="D181" s="11"/>
      <c r="E181" s="11"/>
      <c r="F181" s="11"/>
      <c r="G181" s="11"/>
      <c r="H181" s="12"/>
      <c r="I181" s="11"/>
      <c r="J181" s="11"/>
      <c r="K181" s="11"/>
      <c r="L181" s="11"/>
      <c r="M181" s="11"/>
      <c r="N181" s="13"/>
      <c r="O181" s="13"/>
    </row>
    <row r="182" spans="1:15" x14ac:dyDescent="0.25">
      <c r="A182" s="14"/>
      <c r="B182" s="14"/>
      <c r="C182" s="15"/>
      <c r="D182" s="14"/>
      <c r="E182" s="14"/>
      <c r="F182" s="14"/>
      <c r="G182" s="14"/>
      <c r="H182" s="15"/>
      <c r="I182" s="14"/>
      <c r="J182" s="14"/>
      <c r="K182" s="14"/>
      <c r="L182" s="14"/>
      <c r="M182" s="14"/>
      <c r="N182" s="13"/>
      <c r="O182" s="13"/>
    </row>
    <row r="183" spans="1:15" x14ac:dyDescent="0.25">
      <c r="A183" s="11"/>
      <c r="B183" s="11"/>
      <c r="C183" s="12"/>
      <c r="D183" s="11"/>
      <c r="E183" s="11"/>
      <c r="F183" s="11"/>
      <c r="G183" s="11"/>
      <c r="H183" s="12"/>
      <c r="I183" s="11"/>
      <c r="J183" s="11"/>
      <c r="K183" s="11"/>
      <c r="L183" s="11"/>
      <c r="M183" s="11"/>
      <c r="N183" s="13"/>
      <c r="O183" s="13"/>
    </row>
    <row r="184" spans="1:15" x14ac:dyDescent="0.25">
      <c r="A184" s="14"/>
      <c r="B184" s="14"/>
      <c r="C184" s="15"/>
      <c r="D184" s="14"/>
      <c r="E184" s="14"/>
      <c r="F184" s="14"/>
      <c r="G184" s="14"/>
      <c r="H184" s="15"/>
      <c r="I184" s="14"/>
      <c r="J184" s="14"/>
      <c r="K184" s="14"/>
      <c r="L184" s="14"/>
      <c r="M184" s="14"/>
      <c r="N184" s="13"/>
      <c r="O184" s="13"/>
    </row>
    <row r="185" spans="1:15" x14ac:dyDescent="0.25">
      <c r="A185" s="11"/>
      <c r="B185" s="11"/>
      <c r="C185" s="12"/>
      <c r="D185" s="11"/>
      <c r="E185" s="11"/>
      <c r="F185" s="11"/>
      <c r="G185" s="11"/>
      <c r="H185" s="12"/>
      <c r="I185" s="11"/>
      <c r="J185" s="11"/>
      <c r="K185" s="11"/>
      <c r="L185" s="11"/>
      <c r="M185" s="11"/>
      <c r="N185" s="13"/>
      <c r="O185" s="13"/>
    </row>
    <row r="186" spans="1:15" x14ac:dyDescent="0.25">
      <c r="A186" s="14"/>
      <c r="B186" s="14"/>
      <c r="C186" s="15"/>
      <c r="D186" s="14"/>
      <c r="E186" s="14"/>
      <c r="F186" s="14"/>
      <c r="G186" s="14"/>
      <c r="H186" s="15"/>
      <c r="I186" s="14"/>
      <c r="J186" s="14"/>
      <c r="K186" s="14"/>
      <c r="L186" s="14"/>
      <c r="M186" s="14"/>
      <c r="N186" s="13"/>
      <c r="O186" s="13"/>
    </row>
    <row r="187" spans="1:15" x14ac:dyDescent="0.25">
      <c r="A187" s="11"/>
      <c r="B187" s="11"/>
      <c r="C187" s="12"/>
      <c r="D187" s="11"/>
      <c r="E187" s="11"/>
      <c r="F187" s="11"/>
      <c r="G187" s="11"/>
      <c r="H187" s="12"/>
      <c r="I187" s="11"/>
      <c r="J187" s="11"/>
      <c r="K187" s="11"/>
      <c r="L187" s="11"/>
      <c r="M187" s="11"/>
      <c r="N187" s="13"/>
      <c r="O187" s="13"/>
    </row>
    <row r="188" spans="1:15" x14ac:dyDescent="0.25">
      <c r="A188" s="14"/>
      <c r="B188" s="14"/>
      <c r="C188" s="15"/>
      <c r="D188" s="14"/>
      <c r="E188" s="14"/>
      <c r="F188" s="14"/>
      <c r="G188" s="14"/>
      <c r="H188" s="15"/>
      <c r="I188" s="14"/>
      <c r="J188" s="14"/>
      <c r="K188" s="14"/>
      <c r="L188" s="14"/>
      <c r="M188" s="14"/>
      <c r="N188" s="13"/>
      <c r="O188" s="13"/>
    </row>
    <row r="189" spans="1:15" x14ac:dyDescent="0.25">
      <c r="A189" s="11"/>
      <c r="B189" s="11"/>
      <c r="C189" s="12"/>
      <c r="D189" s="11"/>
      <c r="E189" s="11"/>
      <c r="F189" s="11"/>
      <c r="G189" s="11"/>
      <c r="H189" s="12"/>
      <c r="I189" s="11"/>
      <c r="J189" s="11"/>
      <c r="K189" s="11"/>
      <c r="L189" s="11"/>
      <c r="M189" s="11"/>
      <c r="N189" s="13"/>
      <c r="O189" s="13"/>
    </row>
    <row r="190" spans="1:15" x14ac:dyDescent="0.25">
      <c r="A190" s="14"/>
      <c r="B190" s="14"/>
      <c r="C190" s="15"/>
      <c r="D190" s="14"/>
      <c r="E190" s="14"/>
      <c r="F190" s="14"/>
      <c r="G190" s="14"/>
      <c r="H190" s="15"/>
      <c r="I190" s="14"/>
      <c r="J190" s="14"/>
      <c r="K190" s="14"/>
      <c r="L190" s="14"/>
      <c r="M190" s="14"/>
      <c r="N190" s="13"/>
      <c r="O190" s="13"/>
    </row>
    <row r="191" spans="1:15" x14ac:dyDescent="0.25">
      <c r="A191" s="11"/>
      <c r="B191" s="11"/>
      <c r="C191" s="12"/>
      <c r="D191" s="11"/>
      <c r="E191" s="11"/>
      <c r="F191" s="11"/>
      <c r="G191" s="11"/>
      <c r="H191" s="12"/>
      <c r="I191" s="11"/>
      <c r="J191" s="11"/>
      <c r="K191" s="11"/>
      <c r="L191" s="11"/>
      <c r="M191" s="11"/>
      <c r="N191" s="13"/>
      <c r="O191" s="13"/>
    </row>
    <row r="192" spans="1:15" x14ac:dyDescent="0.25">
      <c r="A192" s="14"/>
      <c r="B192" s="14"/>
      <c r="C192" s="15"/>
      <c r="D192" s="14"/>
      <c r="E192" s="14"/>
      <c r="F192" s="14"/>
      <c r="G192" s="14"/>
      <c r="H192" s="15"/>
      <c r="I192" s="14"/>
      <c r="J192" s="14"/>
      <c r="K192" s="14"/>
      <c r="L192" s="14"/>
      <c r="M192" s="14"/>
      <c r="N192" s="13"/>
      <c r="O192" s="13"/>
    </row>
    <row r="193" spans="1:15" x14ac:dyDescent="0.25">
      <c r="A193" s="11"/>
      <c r="B193" s="11"/>
      <c r="C193" s="12"/>
      <c r="D193" s="11"/>
      <c r="E193" s="11"/>
      <c r="F193" s="11"/>
      <c r="G193" s="11"/>
      <c r="H193" s="12"/>
      <c r="I193" s="11"/>
      <c r="J193" s="11"/>
      <c r="K193" s="11"/>
      <c r="L193" s="11"/>
      <c r="M193" s="11"/>
      <c r="N193" s="13"/>
      <c r="O193" s="13"/>
    </row>
    <row r="194" spans="1:15" x14ac:dyDescent="0.25">
      <c r="A194" s="14"/>
      <c r="B194" s="14"/>
      <c r="C194" s="15"/>
      <c r="D194" s="14"/>
      <c r="E194" s="14"/>
      <c r="F194" s="14"/>
      <c r="G194" s="14"/>
      <c r="H194" s="15"/>
      <c r="I194" s="14"/>
      <c r="J194" s="14"/>
      <c r="K194" s="14"/>
      <c r="L194" s="14"/>
      <c r="M194" s="14"/>
      <c r="N194" s="13"/>
      <c r="O194" s="13"/>
    </row>
    <row r="195" spans="1:15" x14ac:dyDescent="0.25">
      <c r="A195" s="11"/>
      <c r="B195" s="11"/>
      <c r="C195" s="12"/>
      <c r="D195" s="11"/>
      <c r="E195" s="11"/>
      <c r="F195" s="11"/>
      <c r="G195" s="11"/>
      <c r="H195" s="12"/>
      <c r="I195" s="11"/>
      <c r="J195" s="11"/>
      <c r="K195" s="11"/>
      <c r="L195" s="11"/>
      <c r="M195" s="11"/>
      <c r="N195" s="13"/>
      <c r="O195" s="13"/>
    </row>
    <row r="196" spans="1:15" x14ac:dyDescent="0.25">
      <c r="A196" s="14"/>
      <c r="B196" s="14"/>
      <c r="C196" s="15"/>
      <c r="D196" s="14"/>
      <c r="E196" s="14"/>
      <c r="F196" s="14"/>
      <c r="G196" s="14"/>
      <c r="H196" s="15"/>
      <c r="I196" s="14"/>
      <c r="J196" s="14"/>
      <c r="K196" s="14"/>
      <c r="L196" s="14"/>
      <c r="M196" s="14"/>
      <c r="N196" s="13"/>
      <c r="O196" s="13"/>
    </row>
    <row r="197" spans="1:15" x14ac:dyDescent="0.25">
      <c r="A197" s="11"/>
      <c r="B197" s="11"/>
      <c r="C197" s="12"/>
      <c r="D197" s="11"/>
      <c r="E197" s="11"/>
      <c r="F197" s="11"/>
      <c r="G197" s="11"/>
      <c r="H197" s="12"/>
      <c r="I197" s="11"/>
      <c r="J197" s="11"/>
      <c r="K197" s="11"/>
      <c r="L197" s="11"/>
      <c r="M197" s="11"/>
      <c r="N197" s="13"/>
      <c r="O197" s="13"/>
    </row>
    <row r="198" spans="1:15" x14ac:dyDescent="0.25">
      <c r="A198" s="14"/>
      <c r="B198" s="14"/>
      <c r="C198" s="15"/>
      <c r="D198" s="14"/>
      <c r="E198" s="14"/>
      <c r="F198" s="14"/>
      <c r="G198" s="14"/>
      <c r="H198" s="15"/>
      <c r="I198" s="14"/>
      <c r="J198" s="14"/>
      <c r="K198" s="14"/>
      <c r="L198" s="14"/>
      <c r="M198" s="14"/>
      <c r="N198" s="13"/>
      <c r="O198" s="13"/>
    </row>
    <row r="199" spans="1:15" x14ac:dyDescent="0.25">
      <c r="A199" s="11"/>
      <c r="B199" s="11"/>
      <c r="C199" s="12"/>
      <c r="D199" s="11"/>
      <c r="E199" s="11"/>
      <c r="F199" s="11"/>
      <c r="G199" s="11"/>
      <c r="H199" s="12"/>
      <c r="I199" s="11"/>
      <c r="J199" s="11"/>
      <c r="K199" s="11"/>
      <c r="L199" s="11"/>
      <c r="M199" s="11"/>
      <c r="N199" s="13"/>
      <c r="O199" s="13"/>
    </row>
    <row r="200" spans="1:15" x14ac:dyDescent="0.25">
      <c r="A200" s="14"/>
      <c r="B200" s="14"/>
      <c r="C200" s="15"/>
      <c r="D200" s="14"/>
      <c r="E200" s="14"/>
      <c r="F200" s="14"/>
      <c r="G200" s="14"/>
      <c r="H200" s="15"/>
      <c r="I200" s="14"/>
      <c r="J200" s="14"/>
      <c r="K200" s="14"/>
      <c r="L200" s="14"/>
      <c r="M200" s="14"/>
      <c r="N200" s="13"/>
      <c r="O200" s="13"/>
    </row>
    <row r="201" spans="1:15" x14ac:dyDescent="0.25">
      <c r="A201" s="11"/>
      <c r="B201" s="11"/>
      <c r="C201" s="12"/>
      <c r="D201" s="11"/>
      <c r="E201" s="11"/>
      <c r="F201" s="11"/>
      <c r="G201" s="11"/>
      <c r="H201" s="12"/>
      <c r="I201" s="11"/>
      <c r="J201" s="11"/>
      <c r="K201" s="11"/>
      <c r="L201" s="11"/>
      <c r="M201" s="11"/>
      <c r="N201" s="13"/>
      <c r="O201" s="13"/>
    </row>
    <row r="202" spans="1:15" x14ac:dyDescent="0.25">
      <c r="A202" s="14"/>
      <c r="B202" s="14"/>
      <c r="C202" s="15"/>
      <c r="D202" s="14"/>
      <c r="E202" s="14"/>
      <c r="F202" s="14"/>
      <c r="G202" s="14"/>
      <c r="H202" s="15"/>
      <c r="I202" s="14"/>
      <c r="J202" s="14"/>
      <c r="K202" s="14"/>
      <c r="L202" s="14"/>
      <c r="M202" s="14"/>
      <c r="N202" s="13"/>
      <c r="O202" s="13"/>
    </row>
    <row r="203" spans="1:15" x14ac:dyDescent="0.25">
      <c r="A203" s="11"/>
      <c r="B203" s="11"/>
      <c r="C203" s="12"/>
      <c r="D203" s="11"/>
      <c r="E203" s="11"/>
      <c r="F203" s="11"/>
      <c r="G203" s="11"/>
      <c r="H203" s="12"/>
      <c r="I203" s="11"/>
      <c r="J203" s="11"/>
      <c r="K203" s="11"/>
      <c r="L203" s="11"/>
      <c r="M203" s="11"/>
      <c r="N203" s="13"/>
      <c r="O203" s="13"/>
    </row>
    <row r="204" spans="1:15" x14ac:dyDescent="0.25">
      <c r="A204" s="14"/>
      <c r="B204" s="14"/>
      <c r="C204" s="15"/>
      <c r="D204" s="14"/>
      <c r="E204" s="14"/>
      <c r="F204" s="14"/>
      <c r="G204" s="14"/>
      <c r="H204" s="15"/>
      <c r="I204" s="14"/>
      <c r="J204" s="14"/>
      <c r="K204" s="14"/>
      <c r="L204" s="14"/>
      <c r="M204" s="14"/>
      <c r="N204" s="13"/>
      <c r="O204" s="13"/>
    </row>
    <row r="205" spans="1:15" x14ac:dyDescent="0.25">
      <c r="A205" s="11"/>
      <c r="B205" s="11"/>
      <c r="C205" s="12"/>
      <c r="D205" s="11"/>
      <c r="E205" s="11"/>
      <c r="F205" s="11"/>
      <c r="G205" s="11"/>
      <c r="H205" s="12"/>
      <c r="I205" s="11"/>
      <c r="J205" s="11"/>
      <c r="K205" s="11"/>
      <c r="L205" s="11"/>
      <c r="M205" s="11"/>
      <c r="N205" s="13"/>
      <c r="O205" s="13"/>
    </row>
    <row r="206" spans="1:15" x14ac:dyDescent="0.25">
      <c r="A206" s="14"/>
      <c r="B206" s="14"/>
      <c r="C206" s="15"/>
      <c r="D206" s="14"/>
      <c r="E206" s="14"/>
      <c r="F206" s="14"/>
      <c r="G206" s="14"/>
      <c r="H206" s="15"/>
      <c r="I206" s="14"/>
      <c r="J206" s="14"/>
      <c r="K206" s="14"/>
      <c r="L206" s="14"/>
      <c r="M206" s="14"/>
      <c r="N206" s="13"/>
      <c r="O206" s="13"/>
    </row>
    <row r="207" spans="1:15" x14ac:dyDescent="0.25">
      <c r="A207" s="11"/>
      <c r="B207" s="11"/>
      <c r="C207" s="12"/>
      <c r="D207" s="11"/>
      <c r="E207" s="11"/>
      <c r="F207" s="11"/>
      <c r="G207" s="11"/>
      <c r="H207" s="12"/>
      <c r="I207" s="11"/>
      <c r="J207" s="11"/>
      <c r="K207" s="11"/>
      <c r="L207" s="11"/>
      <c r="M207" s="11"/>
      <c r="N207" s="13"/>
      <c r="O207" s="13"/>
    </row>
    <row r="208" spans="1:15" x14ac:dyDescent="0.25">
      <c r="A208" s="14"/>
      <c r="B208" s="14"/>
      <c r="C208" s="15"/>
      <c r="D208" s="14"/>
      <c r="E208" s="14"/>
      <c r="F208" s="14"/>
      <c r="G208" s="14"/>
      <c r="H208" s="15"/>
      <c r="I208" s="14"/>
      <c r="J208" s="14"/>
      <c r="K208" s="14"/>
      <c r="L208" s="14"/>
      <c r="M208" s="14"/>
      <c r="N208" s="13"/>
      <c r="O208" s="13"/>
    </row>
    <row r="209" spans="1:15" x14ac:dyDescent="0.25">
      <c r="A209" s="11"/>
      <c r="B209" s="11"/>
      <c r="C209" s="12"/>
      <c r="D209" s="11"/>
      <c r="E209" s="11"/>
      <c r="F209" s="11"/>
      <c r="G209" s="11"/>
      <c r="H209" s="12"/>
      <c r="I209" s="11"/>
      <c r="J209" s="11"/>
      <c r="K209" s="11"/>
      <c r="L209" s="11"/>
      <c r="M209" s="11"/>
      <c r="N209" s="13"/>
      <c r="O209" s="13"/>
    </row>
    <row r="210" spans="1:15" x14ac:dyDescent="0.25">
      <c r="A210" s="14"/>
      <c r="B210" s="14"/>
      <c r="C210" s="15"/>
      <c r="D210" s="14"/>
      <c r="E210" s="14"/>
      <c r="F210" s="14"/>
      <c r="G210" s="14"/>
      <c r="H210" s="15"/>
      <c r="I210" s="14"/>
      <c r="J210" s="14"/>
      <c r="K210" s="14"/>
      <c r="L210" s="14"/>
      <c r="M210" s="14"/>
      <c r="N210" s="13"/>
      <c r="O210" s="13"/>
    </row>
    <row r="211" spans="1:15" x14ac:dyDescent="0.25">
      <c r="A211" s="11"/>
      <c r="B211" s="11"/>
      <c r="C211" s="12"/>
      <c r="D211" s="11"/>
      <c r="E211" s="11"/>
      <c r="F211" s="11"/>
      <c r="G211" s="11"/>
      <c r="H211" s="12"/>
      <c r="I211" s="11"/>
      <c r="J211" s="11"/>
      <c r="K211" s="11"/>
      <c r="L211" s="11"/>
      <c r="M211" s="11"/>
      <c r="N211" s="13"/>
      <c r="O211" s="13"/>
    </row>
    <row r="212" spans="1:15" x14ac:dyDescent="0.25">
      <c r="A212" s="14"/>
      <c r="B212" s="14"/>
      <c r="C212" s="15"/>
      <c r="D212" s="14"/>
      <c r="E212" s="14"/>
      <c r="F212" s="14"/>
      <c r="G212" s="14"/>
      <c r="H212" s="15"/>
      <c r="I212" s="14"/>
      <c r="J212" s="14"/>
      <c r="K212" s="14"/>
      <c r="L212" s="14"/>
      <c r="M212" s="14"/>
      <c r="N212" s="13"/>
      <c r="O212" s="13"/>
    </row>
    <row r="213" spans="1:15" x14ac:dyDescent="0.25">
      <c r="A213" s="11"/>
      <c r="B213" s="11"/>
      <c r="C213" s="12"/>
      <c r="D213" s="11"/>
      <c r="E213" s="11"/>
      <c r="F213" s="11"/>
      <c r="G213" s="11"/>
      <c r="H213" s="12"/>
      <c r="I213" s="11"/>
      <c r="J213" s="11"/>
      <c r="K213" s="11"/>
      <c r="L213" s="11"/>
      <c r="M213" s="11"/>
      <c r="N213" s="13"/>
      <c r="O213" s="13"/>
    </row>
    <row r="214" spans="1:15" x14ac:dyDescent="0.25">
      <c r="A214" s="14"/>
      <c r="B214" s="14"/>
      <c r="C214" s="15"/>
      <c r="D214" s="14"/>
      <c r="E214" s="14"/>
      <c r="F214" s="14"/>
      <c r="G214" s="14"/>
      <c r="H214" s="15"/>
      <c r="I214" s="14"/>
      <c r="J214" s="14"/>
      <c r="K214" s="14"/>
      <c r="L214" s="14"/>
      <c r="M214" s="14"/>
      <c r="N214" s="13"/>
      <c r="O214" s="13"/>
    </row>
    <row r="215" spans="1:15" x14ac:dyDescent="0.25">
      <c r="A215" s="11"/>
      <c r="B215" s="11"/>
      <c r="C215" s="12"/>
      <c r="D215" s="11"/>
      <c r="E215" s="11"/>
      <c r="F215" s="11"/>
      <c r="G215" s="11"/>
      <c r="H215" s="12"/>
      <c r="I215" s="11"/>
      <c r="J215" s="11"/>
      <c r="K215" s="11"/>
      <c r="L215" s="11"/>
      <c r="M215" s="11"/>
      <c r="N215" s="13"/>
      <c r="O215" s="13"/>
    </row>
    <row r="216" spans="1:15" x14ac:dyDescent="0.25">
      <c r="A216" s="14"/>
      <c r="B216" s="14"/>
      <c r="C216" s="15"/>
      <c r="D216" s="14"/>
      <c r="E216" s="14"/>
      <c r="F216" s="14"/>
      <c r="G216" s="14"/>
      <c r="H216" s="15"/>
      <c r="I216" s="14"/>
      <c r="J216" s="14"/>
      <c r="K216" s="14"/>
      <c r="L216" s="14"/>
      <c r="M216" s="14"/>
      <c r="N216" s="13"/>
      <c r="O216" s="13"/>
    </row>
    <row r="217" spans="1:15" x14ac:dyDescent="0.25">
      <c r="A217" s="11"/>
      <c r="B217" s="11"/>
      <c r="C217" s="12"/>
      <c r="D217" s="11"/>
      <c r="E217" s="11"/>
      <c r="F217" s="11"/>
      <c r="G217" s="11"/>
      <c r="H217" s="12"/>
      <c r="I217" s="11"/>
      <c r="J217" s="11"/>
      <c r="K217" s="11"/>
      <c r="L217" s="11"/>
      <c r="M217" s="11"/>
      <c r="N217" s="13"/>
      <c r="O217" s="13"/>
    </row>
    <row r="218" spans="1:15" x14ac:dyDescent="0.25">
      <c r="A218" s="14"/>
      <c r="B218" s="14"/>
      <c r="C218" s="15"/>
      <c r="D218" s="14"/>
      <c r="E218" s="14"/>
      <c r="F218" s="14"/>
      <c r="G218" s="14"/>
      <c r="H218" s="15"/>
      <c r="I218" s="14"/>
      <c r="J218" s="14"/>
      <c r="K218" s="14"/>
      <c r="L218" s="14"/>
      <c r="M218" s="14"/>
      <c r="N218" s="13"/>
      <c r="O218" s="13"/>
    </row>
    <row r="219" spans="1:15" x14ac:dyDescent="0.25">
      <c r="A219" s="11"/>
      <c r="B219" s="11"/>
      <c r="C219" s="12"/>
      <c r="D219" s="11"/>
      <c r="E219" s="11"/>
      <c r="F219" s="11"/>
      <c r="G219" s="11"/>
      <c r="H219" s="12"/>
      <c r="I219" s="11"/>
      <c r="J219" s="11"/>
      <c r="K219" s="11"/>
      <c r="L219" s="11"/>
      <c r="M219" s="11"/>
      <c r="N219" s="13"/>
      <c r="O219" s="13"/>
    </row>
    <row r="220" spans="1:15" x14ac:dyDescent="0.25">
      <c r="A220" s="14"/>
      <c r="B220" s="14"/>
      <c r="C220" s="15"/>
      <c r="D220" s="14"/>
      <c r="E220" s="14"/>
      <c r="F220" s="14"/>
      <c r="G220" s="14"/>
      <c r="H220" s="15"/>
      <c r="I220" s="14"/>
      <c r="J220" s="14"/>
      <c r="K220" s="14"/>
      <c r="L220" s="14"/>
      <c r="M220" s="14"/>
      <c r="N220" s="13"/>
      <c r="O220" s="13"/>
    </row>
    <row r="221" spans="1:15" x14ac:dyDescent="0.25">
      <c r="A221" s="11"/>
      <c r="B221" s="11"/>
      <c r="C221" s="12"/>
      <c r="D221" s="11"/>
      <c r="E221" s="11"/>
      <c r="F221" s="11"/>
      <c r="G221" s="11"/>
      <c r="H221" s="12"/>
      <c r="I221" s="11"/>
      <c r="J221" s="11"/>
      <c r="K221" s="11"/>
      <c r="L221" s="11"/>
      <c r="M221" s="11"/>
      <c r="N221" s="13"/>
      <c r="O221" s="13"/>
    </row>
    <row r="222" spans="1:15" x14ac:dyDescent="0.25">
      <c r="A222" s="14"/>
      <c r="B222" s="14"/>
      <c r="C222" s="15"/>
      <c r="D222" s="14"/>
      <c r="E222" s="14"/>
      <c r="F222" s="14"/>
      <c r="G222" s="14"/>
      <c r="H222" s="15"/>
      <c r="I222" s="14"/>
      <c r="J222" s="14"/>
      <c r="K222" s="14"/>
      <c r="L222" s="14"/>
      <c r="M222" s="14"/>
      <c r="N222" s="13"/>
      <c r="O222" s="13"/>
    </row>
    <row r="223" spans="1:15" x14ac:dyDescent="0.25">
      <c r="A223" s="11"/>
      <c r="B223" s="11"/>
      <c r="C223" s="12"/>
      <c r="D223" s="11"/>
      <c r="E223" s="11"/>
      <c r="F223" s="11"/>
      <c r="G223" s="11"/>
      <c r="H223" s="12"/>
      <c r="I223" s="11"/>
      <c r="J223" s="11"/>
      <c r="K223" s="11"/>
      <c r="L223" s="11"/>
      <c r="M223" s="11"/>
      <c r="N223" s="13"/>
      <c r="O223" s="13"/>
    </row>
    <row r="224" spans="1:15" x14ac:dyDescent="0.25">
      <c r="A224" s="14"/>
      <c r="B224" s="14"/>
      <c r="C224" s="15"/>
      <c r="D224" s="14"/>
      <c r="E224" s="14"/>
      <c r="F224" s="14"/>
      <c r="G224" s="14"/>
      <c r="H224" s="15"/>
      <c r="I224" s="14"/>
      <c r="J224" s="14"/>
      <c r="K224" s="14"/>
      <c r="L224" s="14"/>
      <c r="M224" s="14"/>
      <c r="N224" s="13"/>
      <c r="O224" s="13"/>
    </row>
    <row r="225" spans="1:15" x14ac:dyDescent="0.25">
      <c r="A225" s="11"/>
      <c r="B225" s="11"/>
      <c r="C225" s="12"/>
      <c r="D225" s="11"/>
      <c r="E225" s="11"/>
      <c r="F225" s="11"/>
      <c r="G225" s="11"/>
      <c r="H225" s="12"/>
      <c r="I225" s="11"/>
      <c r="J225" s="11"/>
      <c r="K225" s="11"/>
      <c r="L225" s="11"/>
      <c r="M225" s="11"/>
      <c r="N225" s="13"/>
      <c r="O225" s="13"/>
    </row>
    <row r="226" spans="1:15" x14ac:dyDescent="0.25">
      <c r="A226" s="14"/>
      <c r="B226" s="14"/>
      <c r="C226" s="15"/>
      <c r="D226" s="14"/>
      <c r="E226" s="14"/>
      <c r="F226" s="14"/>
      <c r="G226" s="14"/>
      <c r="H226" s="15"/>
      <c r="I226" s="14"/>
      <c r="J226" s="14"/>
      <c r="K226" s="14"/>
      <c r="L226" s="14"/>
      <c r="M226" s="14"/>
      <c r="N226" s="13"/>
      <c r="O226" s="13"/>
    </row>
    <row r="227" spans="1:15" x14ac:dyDescent="0.25">
      <c r="A227" s="11"/>
      <c r="B227" s="11"/>
      <c r="C227" s="12"/>
      <c r="D227" s="11"/>
      <c r="E227" s="11"/>
      <c r="F227" s="11"/>
      <c r="G227" s="11"/>
      <c r="H227" s="12"/>
      <c r="I227" s="11"/>
      <c r="J227" s="11"/>
      <c r="K227" s="11"/>
      <c r="L227" s="11"/>
      <c r="M227" s="11"/>
      <c r="N227" s="13"/>
      <c r="O227" s="13"/>
    </row>
    <row r="228" spans="1:15" x14ac:dyDescent="0.25">
      <c r="A228" s="14"/>
      <c r="B228" s="14"/>
      <c r="C228" s="15"/>
      <c r="D228" s="14"/>
      <c r="E228" s="14"/>
      <c r="F228" s="14"/>
      <c r="G228" s="14"/>
      <c r="H228" s="15"/>
      <c r="I228" s="14"/>
      <c r="J228" s="14"/>
      <c r="K228" s="14"/>
      <c r="L228" s="14"/>
      <c r="M228" s="14"/>
      <c r="N228" s="13"/>
      <c r="O228" s="13"/>
    </row>
    <row r="229" spans="1:15" x14ac:dyDescent="0.25">
      <c r="A229" s="11"/>
      <c r="B229" s="11"/>
      <c r="C229" s="12"/>
      <c r="D229" s="11"/>
      <c r="E229" s="11"/>
      <c r="F229" s="11"/>
      <c r="G229" s="11"/>
      <c r="H229" s="12"/>
      <c r="I229" s="11"/>
      <c r="J229" s="11"/>
      <c r="K229" s="11"/>
      <c r="L229" s="11"/>
      <c r="M229" s="11"/>
      <c r="N229" s="13"/>
      <c r="O229" s="13"/>
    </row>
    <row r="230" spans="1:15" x14ac:dyDescent="0.25">
      <c r="A230" s="14"/>
      <c r="B230" s="14"/>
      <c r="C230" s="15"/>
      <c r="D230" s="14"/>
      <c r="E230" s="14"/>
      <c r="F230" s="14"/>
      <c r="G230" s="14"/>
      <c r="H230" s="15"/>
      <c r="I230" s="14"/>
      <c r="J230" s="14"/>
      <c r="K230" s="14"/>
      <c r="L230" s="14"/>
      <c r="M230" s="14"/>
      <c r="N230" s="13"/>
      <c r="O230" s="13"/>
    </row>
    <row r="231" spans="1:15" x14ac:dyDescent="0.25">
      <c r="A231" s="11"/>
      <c r="B231" s="11"/>
      <c r="C231" s="12"/>
      <c r="D231" s="11"/>
      <c r="E231" s="11"/>
      <c r="F231" s="11"/>
      <c r="G231" s="11"/>
      <c r="H231" s="12"/>
      <c r="I231" s="11"/>
      <c r="J231" s="11"/>
      <c r="K231" s="11"/>
      <c r="L231" s="11"/>
      <c r="M231" s="11"/>
      <c r="N231" s="13"/>
      <c r="O231" s="13"/>
    </row>
    <row r="232" spans="1:15" x14ac:dyDescent="0.25">
      <c r="A232" s="14"/>
      <c r="B232" s="14"/>
      <c r="C232" s="15"/>
      <c r="D232" s="14"/>
      <c r="E232" s="14"/>
      <c r="F232" s="14"/>
      <c r="G232" s="14"/>
      <c r="H232" s="15"/>
      <c r="I232" s="14"/>
      <c r="J232" s="14"/>
      <c r="K232" s="14"/>
      <c r="L232" s="14"/>
      <c r="M232" s="14"/>
      <c r="N232" s="13"/>
      <c r="O232" s="13"/>
    </row>
    <row r="233" spans="1:15" x14ac:dyDescent="0.25">
      <c r="A233" s="11"/>
      <c r="B233" s="11"/>
      <c r="C233" s="12"/>
      <c r="D233" s="11"/>
      <c r="E233" s="11"/>
      <c r="F233" s="11"/>
      <c r="G233" s="11"/>
      <c r="H233" s="12"/>
      <c r="I233" s="11"/>
      <c r="J233" s="11"/>
      <c r="K233" s="11"/>
      <c r="L233" s="11"/>
      <c r="M233" s="11"/>
      <c r="N233" s="13"/>
      <c r="O233" s="13"/>
    </row>
    <row r="234" spans="1:15" x14ac:dyDescent="0.25">
      <c r="A234" s="14"/>
      <c r="B234" s="14"/>
      <c r="C234" s="15"/>
      <c r="D234" s="14"/>
      <c r="E234" s="14"/>
      <c r="F234" s="14"/>
      <c r="G234" s="14"/>
      <c r="H234" s="15"/>
      <c r="I234" s="14"/>
      <c r="J234" s="14"/>
      <c r="K234" s="14"/>
      <c r="L234" s="14"/>
      <c r="M234" s="14"/>
      <c r="N234" s="13"/>
      <c r="O234" s="13"/>
    </row>
    <row r="235" spans="1:15" x14ac:dyDescent="0.25">
      <c r="A235" s="11"/>
      <c r="B235" s="11"/>
      <c r="C235" s="12"/>
      <c r="D235" s="11"/>
      <c r="E235" s="11"/>
      <c r="F235" s="11"/>
      <c r="G235" s="11"/>
      <c r="H235" s="12"/>
      <c r="I235" s="11"/>
      <c r="J235" s="11"/>
      <c r="K235" s="11"/>
      <c r="L235" s="11"/>
      <c r="M235" s="11"/>
      <c r="N235" s="13"/>
      <c r="O235" s="13"/>
    </row>
    <row r="236" spans="1:15" x14ac:dyDescent="0.25">
      <c r="A236" s="14"/>
      <c r="B236" s="14"/>
      <c r="C236" s="15"/>
      <c r="D236" s="14"/>
      <c r="E236" s="14"/>
      <c r="F236" s="14"/>
      <c r="G236" s="14"/>
      <c r="H236" s="15"/>
      <c r="I236" s="14"/>
      <c r="J236" s="14"/>
      <c r="K236" s="14"/>
      <c r="L236" s="14"/>
      <c r="M236" s="14"/>
      <c r="N236" s="13"/>
      <c r="O236" s="13"/>
    </row>
    <row r="237" spans="1:15" x14ac:dyDescent="0.25">
      <c r="A237" s="11"/>
      <c r="B237" s="11"/>
      <c r="C237" s="12"/>
      <c r="D237" s="11"/>
      <c r="E237" s="11"/>
      <c r="F237" s="11"/>
      <c r="G237" s="11"/>
      <c r="H237" s="12"/>
      <c r="I237" s="11"/>
      <c r="J237" s="11"/>
      <c r="K237" s="11"/>
      <c r="L237" s="11"/>
      <c r="M237" s="11"/>
      <c r="N237" s="13"/>
      <c r="O237" s="13"/>
    </row>
    <row r="238" spans="1:15" x14ac:dyDescent="0.25">
      <c r="A238" s="14"/>
      <c r="B238" s="14"/>
      <c r="C238" s="15"/>
      <c r="D238" s="14"/>
      <c r="E238" s="14"/>
      <c r="F238" s="14"/>
      <c r="G238" s="14"/>
      <c r="H238" s="15"/>
      <c r="I238" s="14"/>
      <c r="J238" s="14"/>
      <c r="K238" s="14"/>
      <c r="L238" s="14"/>
      <c r="M238" s="14"/>
      <c r="N238" s="13"/>
      <c r="O238" s="13"/>
    </row>
    <row r="239" spans="1:15" x14ac:dyDescent="0.25">
      <c r="A239" s="11"/>
      <c r="B239" s="11"/>
      <c r="C239" s="12"/>
      <c r="D239" s="11"/>
      <c r="E239" s="11"/>
      <c r="F239" s="11"/>
      <c r="G239" s="11"/>
      <c r="H239" s="12"/>
      <c r="I239" s="11"/>
      <c r="J239" s="11"/>
      <c r="K239" s="11"/>
      <c r="L239" s="11"/>
      <c r="M239" s="11"/>
      <c r="N239" s="13"/>
      <c r="O239" s="13"/>
    </row>
    <row r="240" spans="1:15" x14ac:dyDescent="0.25">
      <c r="A240" s="14"/>
      <c r="B240" s="14"/>
      <c r="C240" s="15"/>
      <c r="D240" s="14"/>
      <c r="E240" s="14"/>
      <c r="F240" s="14"/>
      <c r="G240" s="14"/>
      <c r="H240" s="15"/>
      <c r="I240" s="14"/>
      <c r="J240" s="14"/>
      <c r="K240" s="14"/>
      <c r="L240" s="14"/>
      <c r="M240" s="14"/>
      <c r="N240" s="13"/>
      <c r="O240" s="13"/>
    </row>
    <row r="241" spans="1:15" x14ac:dyDescent="0.25">
      <c r="A241" s="11"/>
      <c r="B241" s="11"/>
      <c r="C241" s="12"/>
      <c r="D241" s="11"/>
      <c r="E241" s="11"/>
      <c r="F241" s="11"/>
      <c r="G241" s="11"/>
      <c r="H241" s="12"/>
      <c r="I241" s="11"/>
      <c r="J241" s="11"/>
      <c r="K241" s="11"/>
      <c r="L241" s="11"/>
      <c r="M241" s="11"/>
      <c r="N241" s="13"/>
      <c r="O241" s="13"/>
    </row>
    <row r="242" spans="1:15" x14ac:dyDescent="0.25">
      <c r="A242" s="14"/>
      <c r="B242" s="14"/>
      <c r="C242" s="15"/>
      <c r="D242" s="14"/>
      <c r="E242" s="14"/>
      <c r="F242" s="14"/>
      <c r="G242" s="14"/>
      <c r="H242" s="15"/>
      <c r="I242" s="14"/>
      <c r="J242" s="14"/>
      <c r="K242" s="14"/>
      <c r="L242" s="14"/>
      <c r="M242" s="14"/>
      <c r="N242" s="13"/>
      <c r="O242" s="13"/>
    </row>
    <row r="243" spans="1:15" x14ac:dyDescent="0.25">
      <c r="A243" s="11"/>
      <c r="B243" s="11"/>
      <c r="C243" s="12"/>
      <c r="D243" s="11"/>
      <c r="E243" s="11"/>
      <c r="F243" s="11"/>
      <c r="G243" s="11"/>
      <c r="H243" s="12"/>
      <c r="I243" s="11"/>
      <c r="J243" s="11"/>
      <c r="K243" s="11"/>
      <c r="L243" s="11"/>
      <c r="M243" s="11"/>
      <c r="N243" s="13"/>
      <c r="O243" s="13"/>
    </row>
    <row r="244" spans="1:15" x14ac:dyDescent="0.25">
      <c r="A244" s="14"/>
      <c r="B244" s="14"/>
      <c r="C244" s="15"/>
      <c r="D244" s="14"/>
      <c r="E244" s="14"/>
      <c r="F244" s="14"/>
      <c r="G244" s="14"/>
      <c r="H244" s="15"/>
      <c r="I244" s="14"/>
      <c r="J244" s="14"/>
      <c r="K244" s="14"/>
      <c r="L244" s="14"/>
      <c r="M244" s="14"/>
      <c r="N244" s="13"/>
      <c r="O244" s="13"/>
    </row>
    <row r="245" spans="1:15" x14ac:dyDescent="0.25">
      <c r="A245" s="11"/>
      <c r="B245" s="11"/>
      <c r="C245" s="12"/>
      <c r="D245" s="11"/>
      <c r="E245" s="11"/>
      <c r="F245" s="11"/>
      <c r="G245" s="11"/>
      <c r="H245" s="12"/>
      <c r="I245" s="11"/>
      <c r="J245" s="11"/>
      <c r="K245" s="11"/>
      <c r="L245" s="11"/>
      <c r="M245" s="11"/>
      <c r="N245" s="13"/>
      <c r="O245" s="13"/>
    </row>
    <row r="246" spans="1:15" x14ac:dyDescent="0.25">
      <c r="A246" s="14"/>
      <c r="B246" s="14"/>
      <c r="C246" s="15"/>
      <c r="D246" s="14"/>
      <c r="E246" s="14"/>
      <c r="F246" s="14"/>
      <c r="G246" s="14"/>
      <c r="H246" s="15"/>
      <c r="I246" s="14"/>
      <c r="J246" s="14"/>
      <c r="K246" s="14"/>
      <c r="L246" s="14"/>
      <c r="M246" s="14"/>
      <c r="N246" s="13"/>
      <c r="O246" s="13"/>
    </row>
    <row r="247" spans="1:15" x14ac:dyDescent="0.25">
      <c r="A247" s="11"/>
      <c r="B247" s="11"/>
      <c r="C247" s="12"/>
      <c r="D247" s="11"/>
      <c r="E247" s="11"/>
      <c r="F247" s="11"/>
      <c r="G247" s="11"/>
      <c r="H247" s="12"/>
      <c r="I247" s="11"/>
      <c r="J247" s="11"/>
      <c r="K247" s="11"/>
      <c r="L247" s="11"/>
      <c r="M247" s="11"/>
      <c r="N247" s="13"/>
      <c r="O247" s="13"/>
    </row>
    <row r="248" spans="1:15" x14ac:dyDescent="0.25">
      <c r="A248" s="14"/>
      <c r="B248" s="14"/>
      <c r="C248" s="15"/>
      <c r="D248" s="14"/>
      <c r="E248" s="14"/>
      <c r="F248" s="14"/>
      <c r="G248" s="14"/>
      <c r="H248" s="15"/>
      <c r="I248" s="14"/>
      <c r="J248" s="14"/>
      <c r="K248" s="14"/>
      <c r="L248" s="14"/>
      <c r="M248" s="14"/>
      <c r="N248" s="13"/>
      <c r="O248" s="13"/>
    </row>
    <row r="249" spans="1:15" x14ac:dyDescent="0.25">
      <c r="A249" s="11"/>
      <c r="B249" s="11"/>
      <c r="C249" s="12"/>
      <c r="D249" s="11"/>
      <c r="E249" s="11"/>
      <c r="F249" s="11"/>
      <c r="G249" s="11"/>
      <c r="H249" s="12"/>
      <c r="I249" s="11"/>
      <c r="J249" s="11"/>
      <c r="K249" s="11"/>
      <c r="L249" s="11"/>
      <c r="M249" s="11"/>
      <c r="N249" s="13"/>
      <c r="O249" s="13"/>
    </row>
    <row r="250" spans="1:15" x14ac:dyDescent="0.25">
      <c r="A250" s="14"/>
      <c r="B250" s="14"/>
      <c r="C250" s="15"/>
      <c r="D250" s="14"/>
      <c r="E250" s="14"/>
      <c r="F250" s="14"/>
      <c r="G250" s="14"/>
      <c r="H250" s="15"/>
      <c r="I250" s="14"/>
      <c r="J250" s="14"/>
      <c r="K250" s="14"/>
      <c r="L250" s="14"/>
      <c r="M250" s="14"/>
      <c r="N250" s="13"/>
      <c r="O250" s="13"/>
    </row>
    <row r="251" spans="1:15" x14ac:dyDescent="0.25">
      <c r="A251" s="11"/>
      <c r="B251" s="11"/>
      <c r="C251" s="12"/>
      <c r="D251" s="11"/>
      <c r="E251" s="11"/>
      <c r="F251" s="11"/>
      <c r="G251" s="11"/>
      <c r="H251" s="12"/>
      <c r="I251" s="11"/>
      <c r="J251" s="11"/>
      <c r="K251" s="11"/>
      <c r="L251" s="11"/>
      <c r="M251" s="11"/>
      <c r="N251" s="13"/>
      <c r="O251" s="13"/>
    </row>
    <row r="252" spans="1:15" x14ac:dyDescent="0.25">
      <c r="A252" s="14"/>
      <c r="B252" s="14"/>
      <c r="C252" s="15"/>
      <c r="D252" s="14"/>
      <c r="E252" s="14"/>
      <c r="F252" s="14"/>
      <c r="G252" s="14"/>
      <c r="H252" s="15"/>
      <c r="I252" s="14"/>
      <c r="J252" s="14"/>
      <c r="K252" s="14"/>
      <c r="L252" s="14"/>
      <c r="M252" s="14"/>
      <c r="N252" s="13"/>
      <c r="O252" s="13"/>
    </row>
    <row r="253" spans="1:15" x14ac:dyDescent="0.25">
      <c r="A253" s="11"/>
      <c r="B253" s="11"/>
      <c r="C253" s="12"/>
      <c r="D253" s="11"/>
      <c r="E253" s="11"/>
      <c r="F253" s="11"/>
      <c r="G253" s="11"/>
      <c r="H253" s="12"/>
      <c r="I253" s="11"/>
      <c r="J253" s="11"/>
      <c r="K253" s="11"/>
      <c r="L253" s="11"/>
      <c r="M253" s="11"/>
      <c r="N253" s="13"/>
      <c r="O253" s="13"/>
    </row>
    <row r="254" spans="1:15" x14ac:dyDescent="0.25">
      <c r="A254" s="14"/>
      <c r="B254" s="14"/>
      <c r="C254" s="15"/>
      <c r="D254" s="14"/>
      <c r="E254" s="14"/>
      <c r="F254" s="14"/>
      <c r="G254" s="14"/>
      <c r="H254" s="15"/>
      <c r="I254" s="14"/>
      <c r="J254" s="14"/>
      <c r="K254" s="14"/>
      <c r="L254" s="14"/>
      <c r="M254" s="14"/>
      <c r="N254" s="13"/>
      <c r="O254" s="13"/>
    </row>
    <row r="255" spans="1:15" x14ac:dyDescent="0.25">
      <c r="A255" s="11"/>
      <c r="B255" s="11"/>
      <c r="C255" s="12"/>
      <c r="D255" s="11"/>
      <c r="E255" s="11"/>
      <c r="F255" s="11"/>
      <c r="G255" s="11"/>
      <c r="H255" s="12"/>
      <c r="I255" s="11"/>
      <c r="J255" s="11"/>
      <c r="K255" s="11"/>
      <c r="L255" s="11"/>
      <c r="M255" s="11"/>
      <c r="N255" s="13"/>
      <c r="O255" s="13"/>
    </row>
    <row r="256" spans="1:15" x14ac:dyDescent="0.25">
      <c r="A256" s="14"/>
      <c r="B256" s="14"/>
      <c r="C256" s="15"/>
      <c r="D256" s="14"/>
      <c r="E256" s="14"/>
      <c r="F256" s="14"/>
      <c r="G256" s="14"/>
      <c r="H256" s="15"/>
      <c r="I256" s="14"/>
      <c r="J256" s="14"/>
      <c r="K256" s="14"/>
      <c r="L256" s="14"/>
      <c r="M256" s="14"/>
      <c r="N256" s="13"/>
      <c r="O256" s="13"/>
    </row>
    <row r="257" spans="1:15" x14ac:dyDescent="0.25">
      <c r="A257" s="11"/>
      <c r="B257" s="11"/>
      <c r="C257" s="12"/>
      <c r="D257" s="11"/>
      <c r="E257" s="11"/>
      <c r="F257" s="11"/>
      <c r="G257" s="11"/>
      <c r="H257" s="12"/>
      <c r="I257" s="11"/>
      <c r="J257" s="11"/>
      <c r="K257" s="11"/>
      <c r="L257" s="11"/>
      <c r="M257" s="11"/>
      <c r="N257" s="13"/>
      <c r="O257" s="13"/>
    </row>
    <row r="258" spans="1:15" x14ac:dyDescent="0.25">
      <c r="A258" s="14"/>
      <c r="B258" s="14"/>
      <c r="C258" s="15"/>
      <c r="D258" s="14"/>
      <c r="E258" s="14"/>
      <c r="F258" s="14"/>
      <c r="G258" s="14"/>
      <c r="H258" s="15"/>
      <c r="I258" s="14"/>
      <c r="J258" s="14"/>
      <c r="K258" s="14"/>
      <c r="L258" s="14"/>
      <c r="M258" s="14"/>
      <c r="N258" s="13"/>
      <c r="O258" s="13"/>
    </row>
    <row r="259" spans="1:15" x14ac:dyDescent="0.25">
      <c r="A259" s="11"/>
      <c r="B259" s="11"/>
      <c r="C259" s="12"/>
      <c r="D259" s="11"/>
      <c r="E259" s="11"/>
      <c r="F259" s="11"/>
      <c r="G259" s="11"/>
      <c r="H259" s="12"/>
      <c r="I259" s="11"/>
      <c r="J259" s="11"/>
      <c r="K259" s="11"/>
      <c r="L259" s="11"/>
      <c r="M259" s="11"/>
      <c r="N259" s="13"/>
      <c r="O259" s="13"/>
    </row>
    <row r="260" spans="1:15" x14ac:dyDescent="0.25">
      <c r="A260" s="14"/>
      <c r="B260" s="14"/>
      <c r="C260" s="15"/>
      <c r="D260" s="14"/>
      <c r="E260" s="14"/>
      <c r="F260" s="14"/>
      <c r="G260" s="14"/>
      <c r="H260" s="15"/>
      <c r="I260" s="14"/>
      <c r="J260" s="14"/>
      <c r="K260" s="14"/>
      <c r="L260" s="14"/>
      <c r="M260" s="14"/>
      <c r="N260" s="13"/>
      <c r="O260" s="13"/>
    </row>
    <row r="261" spans="1:15" x14ac:dyDescent="0.25">
      <c r="A261" s="11"/>
      <c r="B261" s="11"/>
      <c r="C261" s="12"/>
      <c r="D261" s="11"/>
      <c r="E261" s="11"/>
      <c r="F261" s="11"/>
      <c r="G261" s="11"/>
      <c r="H261" s="12"/>
      <c r="I261" s="11"/>
      <c r="J261" s="11"/>
      <c r="K261" s="11"/>
      <c r="L261" s="11"/>
      <c r="M261" s="11"/>
      <c r="N261" s="13"/>
      <c r="O261" s="13"/>
    </row>
    <row r="262" spans="1:15" x14ac:dyDescent="0.25">
      <c r="A262" s="14"/>
      <c r="B262" s="14"/>
      <c r="C262" s="15"/>
      <c r="D262" s="14"/>
      <c r="E262" s="14"/>
      <c r="F262" s="14"/>
      <c r="G262" s="14"/>
      <c r="H262" s="15"/>
      <c r="I262" s="14"/>
      <c r="J262" s="14"/>
      <c r="K262" s="14"/>
      <c r="L262" s="14"/>
      <c r="M262" s="14"/>
      <c r="N262" s="13"/>
      <c r="O262" s="13"/>
    </row>
    <row r="263" spans="1:15" x14ac:dyDescent="0.25">
      <c r="A263" s="11"/>
      <c r="B263" s="11"/>
      <c r="C263" s="12"/>
      <c r="D263" s="11"/>
      <c r="E263" s="11"/>
      <c r="F263" s="11"/>
      <c r="G263" s="11"/>
      <c r="H263" s="12"/>
      <c r="I263" s="11"/>
      <c r="J263" s="11"/>
      <c r="K263" s="11"/>
      <c r="L263" s="11"/>
      <c r="M263" s="11"/>
      <c r="N263" s="13"/>
      <c r="O263" s="13"/>
    </row>
    <row r="264" spans="1:15" x14ac:dyDescent="0.25">
      <c r="A264" s="14"/>
      <c r="B264" s="14"/>
      <c r="C264" s="15"/>
      <c r="D264" s="14"/>
      <c r="E264" s="14"/>
      <c r="F264" s="14"/>
      <c r="G264" s="14"/>
      <c r="H264" s="15"/>
      <c r="I264" s="14"/>
      <c r="J264" s="14"/>
      <c r="K264" s="14"/>
      <c r="L264" s="14"/>
      <c r="M264" s="14"/>
      <c r="N264" s="13"/>
      <c r="O264" s="13"/>
    </row>
    <row r="265" spans="1:15" x14ac:dyDescent="0.25">
      <c r="A265" s="11"/>
      <c r="B265" s="11"/>
      <c r="C265" s="12"/>
      <c r="D265" s="11"/>
      <c r="E265" s="11"/>
      <c r="F265" s="11"/>
      <c r="G265" s="11"/>
      <c r="H265" s="12"/>
      <c r="I265" s="11"/>
      <c r="J265" s="11"/>
      <c r="K265" s="11"/>
      <c r="L265" s="11"/>
      <c r="M265" s="11"/>
      <c r="N265" s="13"/>
      <c r="O265" s="13"/>
    </row>
    <row r="266" spans="1:15" x14ac:dyDescent="0.25">
      <c r="A266" s="14"/>
      <c r="B266" s="14"/>
      <c r="C266" s="15"/>
      <c r="D266" s="14"/>
      <c r="E266" s="14"/>
      <c r="F266" s="14"/>
      <c r="G266" s="14"/>
      <c r="H266" s="15"/>
      <c r="I266" s="14"/>
      <c r="J266" s="14"/>
      <c r="K266" s="14"/>
      <c r="L266" s="14"/>
      <c r="M266" s="14"/>
      <c r="N266" s="13"/>
      <c r="O266" s="13"/>
    </row>
    <row r="267" spans="1:15" x14ac:dyDescent="0.25">
      <c r="A267" s="11"/>
      <c r="B267" s="11"/>
      <c r="C267" s="12"/>
      <c r="D267" s="11"/>
      <c r="E267" s="11"/>
      <c r="F267" s="11"/>
      <c r="G267" s="11"/>
      <c r="H267" s="12"/>
      <c r="I267" s="11"/>
      <c r="J267" s="11"/>
      <c r="K267" s="11"/>
      <c r="L267" s="11"/>
      <c r="M267" s="11"/>
      <c r="N267" s="13"/>
      <c r="O267" s="13"/>
    </row>
    <row r="268" spans="1:15" x14ac:dyDescent="0.25">
      <c r="A268" s="14"/>
      <c r="B268" s="14"/>
      <c r="C268" s="15"/>
      <c r="D268" s="14"/>
      <c r="E268" s="14"/>
      <c r="F268" s="14"/>
      <c r="G268" s="14"/>
      <c r="H268" s="15"/>
      <c r="I268" s="14"/>
      <c r="J268" s="14"/>
      <c r="K268" s="14"/>
      <c r="L268" s="14"/>
      <c r="M268" s="14"/>
      <c r="N268" s="13"/>
      <c r="O268" s="13"/>
    </row>
    <row r="269" spans="1:15" x14ac:dyDescent="0.25">
      <c r="A269" s="11"/>
      <c r="B269" s="11"/>
      <c r="C269" s="12"/>
      <c r="D269" s="11"/>
      <c r="E269" s="11"/>
      <c r="F269" s="11"/>
      <c r="G269" s="11"/>
      <c r="H269" s="12"/>
      <c r="I269" s="11"/>
      <c r="J269" s="11"/>
      <c r="K269" s="11"/>
      <c r="L269" s="11"/>
      <c r="M269" s="11"/>
      <c r="N269" s="13"/>
      <c r="O269" s="13"/>
    </row>
    <row r="270" spans="1:15" x14ac:dyDescent="0.25">
      <c r="A270" s="14"/>
      <c r="B270" s="14"/>
      <c r="C270" s="15"/>
      <c r="D270" s="14"/>
      <c r="E270" s="14"/>
      <c r="F270" s="14"/>
      <c r="G270" s="14"/>
      <c r="H270" s="15"/>
      <c r="I270" s="14"/>
      <c r="J270" s="14"/>
      <c r="K270" s="14"/>
      <c r="L270" s="14"/>
      <c r="M270" s="14"/>
      <c r="N270" s="13"/>
      <c r="O270" s="13"/>
    </row>
    <row r="271" spans="1:15" x14ac:dyDescent="0.25">
      <c r="A271" s="11"/>
      <c r="B271" s="11"/>
      <c r="C271" s="12"/>
      <c r="D271" s="11"/>
      <c r="E271" s="11"/>
      <c r="F271" s="11"/>
      <c r="G271" s="11"/>
      <c r="H271" s="12"/>
      <c r="I271" s="11"/>
      <c r="J271" s="11"/>
      <c r="K271" s="11"/>
      <c r="L271" s="11"/>
      <c r="M271" s="11"/>
      <c r="N271" s="13"/>
      <c r="O271" s="13"/>
    </row>
    <row r="272" spans="1:15" x14ac:dyDescent="0.25">
      <c r="A272" s="14"/>
      <c r="B272" s="14"/>
      <c r="C272" s="15"/>
      <c r="D272" s="14"/>
      <c r="E272" s="14"/>
      <c r="F272" s="14"/>
      <c r="G272" s="14"/>
      <c r="H272" s="15"/>
      <c r="I272" s="14"/>
      <c r="J272" s="14"/>
      <c r="K272" s="14"/>
      <c r="L272" s="14"/>
      <c r="M272" s="14"/>
      <c r="N272" s="13"/>
      <c r="O272" s="13"/>
    </row>
    <row r="273" spans="1:15" x14ac:dyDescent="0.25">
      <c r="A273" s="11"/>
      <c r="B273" s="11"/>
      <c r="C273" s="12"/>
      <c r="D273" s="11"/>
      <c r="E273" s="11"/>
      <c r="F273" s="11"/>
      <c r="G273" s="11"/>
      <c r="H273" s="12"/>
      <c r="I273" s="11"/>
      <c r="J273" s="11"/>
      <c r="K273" s="11"/>
      <c r="L273" s="11"/>
      <c r="M273" s="11"/>
      <c r="N273" s="13"/>
      <c r="O273" s="13"/>
    </row>
    <row r="274" spans="1:15" x14ac:dyDescent="0.25">
      <c r="A274" s="14"/>
      <c r="B274" s="14"/>
      <c r="C274" s="15"/>
      <c r="D274" s="14"/>
      <c r="E274" s="14"/>
      <c r="F274" s="14"/>
      <c r="G274" s="14"/>
      <c r="H274" s="15"/>
      <c r="I274" s="14"/>
      <c r="J274" s="14"/>
      <c r="K274" s="14"/>
      <c r="L274" s="14"/>
      <c r="M274" s="14"/>
      <c r="N274" s="13"/>
      <c r="O274" s="13"/>
    </row>
    <row r="275" spans="1:15" x14ac:dyDescent="0.25">
      <c r="A275" s="11"/>
      <c r="B275" s="11"/>
      <c r="C275" s="12"/>
      <c r="D275" s="11"/>
      <c r="E275" s="11"/>
      <c r="F275" s="11"/>
      <c r="G275" s="11"/>
      <c r="H275" s="12"/>
      <c r="I275" s="11"/>
      <c r="J275" s="11"/>
      <c r="K275" s="11"/>
      <c r="L275" s="11"/>
      <c r="M275" s="11"/>
      <c r="N275" s="13"/>
      <c r="O275" s="13"/>
    </row>
    <row r="276" spans="1:15" x14ac:dyDescent="0.25">
      <c r="A276" s="14"/>
      <c r="B276" s="14"/>
      <c r="C276" s="15"/>
      <c r="D276" s="14"/>
      <c r="E276" s="14"/>
      <c r="F276" s="14"/>
      <c r="G276" s="14"/>
      <c r="H276" s="15"/>
      <c r="I276" s="14"/>
      <c r="J276" s="14"/>
      <c r="K276" s="14"/>
      <c r="L276" s="14"/>
      <c r="M276" s="14"/>
      <c r="N276" s="13"/>
      <c r="O276" s="13"/>
    </row>
    <row r="277" spans="1:15" x14ac:dyDescent="0.25">
      <c r="A277" s="11"/>
      <c r="B277" s="11"/>
      <c r="C277" s="12"/>
      <c r="D277" s="11"/>
      <c r="E277" s="11"/>
      <c r="F277" s="11"/>
      <c r="G277" s="11"/>
      <c r="H277" s="12"/>
      <c r="I277" s="11"/>
      <c r="J277" s="11"/>
      <c r="K277" s="11"/>
      <c r="L277" s="11"/>
      <c r="M277" s="11"/>
      <c r="N277" s="13"/>
      <c r="O277" s="13"/>
    </row>
    <row r="278" spans="1:15" x14ac:dyDescent="0.25">
      <c r="A278" s="14"/>
      <c r="B278" s="14"/>
      <c r="C278" s="15"/>
      <c r="D278" s="14"/>
      <c r="E278" s="14"/>
      <c r="F278" s="14"/>
      <c r="G278" s="14"/>
      <c r="H278" s="15"/>
      <c r="I278" s="14"/>
      <c r="J278" s="14"/>
      <c r="K278" s="14"/>
      <c r="L278" s="14"/>
      <c r="M278" s="14"/>
      <c r="N278" s="13"/>
      <c r="O278" s="13"/>
    </row>
    <row r="279" spans="1:15" x14ac:dyDescent="0.25">
      <c r="A279" s="11"/>
      <c r="B279" s="11"/>
      <c r="C279" s="12"/>
      <c r="D279" s="11"/>
      <c r="E279" s="11"/>
      <c r="F279" s="11"/>
      <c r="G279" s="11"/>
      <c r="H279" s="12"/>
      <c r="I279" s="11"/>
      <c r="J279" s="11"/>
      <c r="K279" s="11"/>
      <c r="L279" s="11"/>
      <c r="M279" s="11"/>
      <c r="N279" s="13"/>
      <c r="O279" s="13"/>
    </row>
    <row r="280" spans="1:15" x14ac:dyDescent="0.25">
      <c r="A280" s="14"/>
      <c r="B280" s="14"/>
      <c r="C280" s="15"/>
      <c r="D280" s="14"/>
      <c r="E280" s="14"/>
      <c r="F280" s="14"/>
      <c r="G280" s="14"/>
      <c r="H280" s="15"/>
      <c r="I280" s="14"/>
      <c r="J280" s="14"/>
      <c r="K280" s="14"/>
      <c r="L280" s="14"/>
      <c r="M280" s="14"/>
      <c r="N280" s="13"/>
      <c r="O280" s="13"/>
    </row>
    <row r="281" spans="1:15" x14ac:dyDescent="0.25">
      <c r="A281" s="11"/>
      <c r="B281" s="11"/>
      <c r="C281" s="12"/>
      <c r="D281" s="11"/>
      <c r="E281" s="11"/>
      <c r="F281" s="11"/>
      <c r="G281" s="11"/>
      <c r="H281" s="12"/>
      <c r="I281" s="11"/>
      <c r="J281" s="11"/>
      <c r="K281" s="11"/>
      <c r="L281" s="11"/>
      <c r="M281" s="11"/>
      <c r="N281" s="13"/>
      <c r="O281" s="13"/>
    </row>
    <row r="282" spans="1:15" x14ac:dyDescent="0.25">
      <c r="A282" s="14"/>
      <c r="B282" s="14"/>
      <c r="C282" s="15"/>
      <c r="D282" s="14"/>
      <c r="E282" s="14"/>
      <c r="F282" s="14"/>
      <c r="G282" s="14"/>
      <c r="H282" s="15"/>
      <c r="I282" s="14"/>
      <c r="J282" s="14"/>
      <c r="K282" s="14"/>
      <c r="L282" s="14"/>
      <c r="M282" s="14"/>
      <c r="N282" s="13"/>
      <c r="O282" s="13"/>
    </row>
    <row r="283" spans="1:15" x14ac:dyDescent="0.25">
      <c r="A283" s="11"/>
      <c r="B283" s="11"/>
      <c r="C283" s="12"/>
      <c r="D283" s="11"/>
      <c r="E283" s="11"/>
      <c r="F283" s="11"/>
      <c r="G283" s="11"/>
      <c r="H283" s="12"/>
      <c r="I283" s="11"/>
      <c r="J283" s="11"/>
      <c r="K283" s="11"/>
      <c r="L283" s="11"/>
      <c r="M283" s="11"/>
      <c r="N283" s="13"/>
      <c r="O283" s="13"/>
    </row>
    <row r="284" spans="1:15" x14ac:dyDescent="0.25">
      <c r="A284" s="14"/>
      <c r="B284" s="14"/>
      <c r="C284" s="15"/>
      <c r="D284" s="14"/>
      <c r="E284" s="14"/>
      <c r="F284" s="14"/>
      <c r="G284" s="14"/>
      <c r="H284" s="15"/>
      <c r="I284" s="14"/>
      <c r="J284" s="14"/>
      <c r="K284" s="14"/>
      <c r="L284" s="14"/>
      <c r="M284" s="14"/>
      <c r="N284" s="13"/>
      <c r="O284" s="13"/>
    </row>
    <row r="285" spans="1:15" x14ac:dyDescent="0.25">
      <c r="A285" s="11"/>
      <c r="B285" s="11"/>
      <c r="C285" s="12"/>
      <c r="D285" s="11"/>
      <c r="E285" s="11"/>
      <c r="F285" s="11"/>
      <c r="G285" s="11"/>
      <c r="H285" s="12"/>
      <c r="I285" s="11"/>
      <c r="J285" s="11"/>
      <c r="K285" s="11"/>
      <c r="L285" s="11"/>
      <c r="M285" s="11"/>
      <c r="N285" s="13"/>
      <c r="O285" s="13"/>
    </row>
    <row r="286" spans="1:15" x14ac:dyDescent="0.25">
      <c r="A286" s="14"/>
      <c r="B286" s="14"/>
      <c r="C286" s="15"/>
      <c r="D286" s="14"/>
      <c r="E286" s="14"/>
      <c r="F286" s="14"/>
      <c r="G286" s="14"/>
      <c r="H286" s="15"/>
      <c r="I286" s="14"/>
      <c r="J286" s="14"/>
      <c r="K286" s="14"/>
      <c r="L286" s="14"/>
      <c r="M286" s="14"/>
      <c r="N286" s="13"/>
      <c r="O286" s="13"/>
    </row>
    <row r="287" spans="1:15" x14ac:dyDescent="0.25">
      <c r="A287" s="11"/>
      <c r="B287" s="11"/>
      <c r="C287" s="12"/>
      <c r="D287" s="11"/>
      <c r="E287" s="11"/>
      <c r="F287" s="11"/>
      <c r="G287" s="11"/>
      <c r="H287" s="12"/>
      <c r="I287" s="11"/>
      <c r="J287" s="11"/>
      <c r="K287" s="11"/>
      <c r="L287" s="11"/>
      <c r="M287" s="11"/>
      <c r="N287" s="13"/>
      <c r="O287" s="13"/>
    </row>
    <row r="288" spans="1:15" x14ac:dyDescent="0.25">
      <c r="A288" s="14"/>
      <c r="B288" s="14"/>
      <c r="C288" s="15"/>
      <c r="D288" s="14"/>
      <c r="E288" s="14"/>
      <c r="F288" s="14"/>
      <c r="G288" s="14"/>
      <c r="H288" s="15"/>
      <c r="I288" s="14"/>
      <c r="J288" s="14"/>
      <c r="K288" s="14"/>
      <c r="L288" s="14"/>
      <c r="M288" s="14"/>
      <c r="N288" s="13"/>
      <c r="O288" s="13"/>
    </row>
    <row r="289" spans="1:15" x14ac:dyDescent="0.25">
      <c r="A289" s="11"/>
      <c r="B289" s="11"/>
      <c r="C289" s="12"/>
      <c r="D289" s="11"/>
      <c r="E289" s="11"/>
      <c r="F289" s="11"/>
      <c r="G289" s="11"/>
      <c r="H289" s="12"/>
      <c r="I289" s="11"/>
      <c r="J289" s="11"/>
      <c r="K289" s="11"/>
      <c r="L289" s="11"/>
      <c r="M289" s="11"/>
      <c r="N289" s="13"/>
      <c r="O289" s="13"/>
    </row>
    <row r="290" spans="1:15" x14ac:dyDescent="0.25">
      <c r="A290" s="14"/>
      <c r="B290" s="14"/>
      <c r="C290" s="15"/>
      <c r="D290" s="14"/>
      <c r="E290" s="14"/>
      <c r="F290" s="14"/>
      <c r="G290" s="14"/>
      <c r="H290" s="15"/>
      <c r="I290" s="14"/>
      <c r="J290" s="14"/>
      <c r="K290" s="14"/>
      <c r="L290" s="14"/>
      <c r="M290" s="14"/>
      <c r="N290" s="13"/>
      <c r="O290" s="13"/>
    </row>
    <row r="291" spans="1:15" x14ac:dyDescent="0.25">
      <c r="A291" s="11"/>
      <c r="B291" s="11"/>
      <c r="C291" s="12"/>
      <c r="D291" s="11"/>
      <c r="E291" s="11"/>
      <c r="F291" s="11"/>
      <c r="G291" s="11"/>
      <c r="H291" s="12"/>
      <c r="I291" s="11"/>
      <c r="J291" s="11"/>
      <c r="K291" s="11"/>
      <c r="L291" s="11"/>
      <c r="M291" s="11"/>
      <c r="N291" s="13"/>
      <c r="O291" s="13"/>
    </row>
    <row r="292" spans="1:15" x14ac:dyDescent="0.25">
      <c r="A292" s="14"/>
      <c r="B292" s="14"/>
      <c r="C292" s="15"/>
      <c r="D292" s="14"/>
      <c r="E292" s="14"/>
      <c r="F292" s="14"/>
      <c r="G292" s="14"/>
      <c r="H292" s="15"/>
      <c r="I292" s="14"/>
      <c r="J292" s="14"/>
      <c r="K292" s="14"/>
      <c r="L292" s="14"/>
      <c r="M292" s="14"/>
      <c r="N292" s="13"/>
      <c r="O292" s="13"/>
    </row>
    <row r="293" spans="1:15" x14ac:dyDescent="0.25">
      <c r="A293" s="11"/>
      <c r="B293" s="11"/>
      <c r="C293" s="12"/>
      <c r="D293" s="11"/>
      <c r="E293" s="11"/>
      <c r="F293" s="11"/>
      <c r="G293" s="11"/>
      <c r="H293" s="12"/>
      <c r="I293" s="11"/>
      <c r="J293" s="11"/>
      <c r="K293" s="11"/>
      <c r="L293" s="11"/>
      <c r="M293" s="11"/>
      <c r="N293" s="13"/>
      <c r="O293" s="13"/>
    </row>
    <row r="294" spans="1:15" x14ac:dyDescent="0.25">
      <c r="A294" s="14"/>
      <c r="B294" s="14"/>
      <c r="C294" s="15"/>
      <c r="D294" s="14"/>
      <c r="E294" s="14"/>
      <c r="F294" s="14"/>
      <c r="G294" s="14"/>
      <c r="H294" s="15"/>
      <c r="I294" s="14"/>
      <c r="J294" s="14"/>
      <c r="K294" s="14"/>
      <c r="L294" s="14"/>
      <c r="M294" s="14"/>
      <c r="N294" s="13"/>
      <c r="O294" s="13"/>
    </row>
    <row r="295" spans="1:15" x14ac:dyDescent="0.25">
      <c r="A295" s="11"/>
      <c r="B295" s="11"/>
      <c r="C295" s="12"/>
      <c r="D295" s="11"/>
      <c r="E295" s="11"/>
      <c r="F295" s="11"/>
      <c r="G295" s="11"/>
      <c r="H295" s="12"/>
      <c r="I295" s="11"/>
      <c r="J295" s="11"/>
      <c r="K295" s="11"/>
      <c r="L295" s="11"/>
      <c r="M295" s="11"/>
      <c r="N295" s="13"/>
      <c r="O295" s="13"/>
    </row>
    <row r="296" spans="1:15" x14ac:dyDescent="0.25">
      <c r="A296" s="14"/>
      <c r="B296" s="14"/>
      <c r="C296" s="15"/>
      <c r="D296" s="14"/>
      <c r="E296" s="14"/>
      <c r="F296" s="14"/>
      <c r="G296" s="14"/>
      <c r="H296" s="15"/>
      <c r="I296" s="14"/>
      <c r="J296" s="14"/>
      <c r="K296" s="14"/>
      <c r="L296" s="14"/>
      <c r="M296" s="14"/>
      <c r="N296" s="13"/>
      <c r="O296" s="13"/>
    </row>
    <row r="297" spans="1:15" x14ac:dyDescent="0.25">
      <c r="A297" s="11"/>
      <c r="B297" s="11"/>
      <c r="C297" s="12"/>
      <c r="D297" s="11"/>
      <c r="E297" s="11"/>
      <c r="F297" s="11"/>
      <c r="G297" s="11"/>
      <c r="H297" s="12"/>
      <c r="I297" s="11"/>
      <c r="J297" s="11"/>
      <c r="K297" s="11"/>
      <c r="L297" s="11"/>
      <c r="M297" s="11"/>
      <c r="N297" s="13"/>
      <c r="O297" s="13"/>
    </row>
    <row r="298" spans="1:15" x14ac:dyDescent="0.25">
      <c r="A298" s="14"/>
      <c r="B298" s="14"/>
      <c r="C298" s="15"/>
      <c r="D298" s="14"/>
      <c r="E298" s="14"/>
      <c r="F298" s="14"/>
      <c r="G298" s="14"/>
      <c r="H298" s="15"/>
      <c r="I298" s="14"/>
      <c r="J298" s="14"/>
      <c r="K298" s="14"/>
      <c r="L298" s="14"/>
      <c r="M298" s="14"/>
      <c r="N298" s="13"/>
      <c r="O298" s="13"/>
    </row>
    <row r="299" spans="1:15" x14ac:dyDescent="0.25">
      <c r="A299" s="11"/>
      <c r="B299" s="11"/>
      <c r="C299" s="12"/>
      <c r="D299" s="11"/>
      <c r="E299" s="11"/>
      <c r="F299" s="11"/>
      <c r="G299" s="11"/>
      <c r="H299" s="12"/>
      <c r="I299" s="11"/>
      <c r="J299" s="11"/>
      <c r="K299" s="11"/>
      <c r="L299" s="11"/>
      <c r="M299" s="11"/>
      <c r="N299" s="13"/>
      <c r="O299" s="13"/>
    </row>
    <row r="300" spans="1:15" x14ac:dyDescent="0.25">
      <c r="A300" s="14"/>
      <c r="B300" s="14"/>
      <c r="C300" s="15"/>
      <c r="D300" s="14"/>
      <c r="E300" s="14"/>
      <c r="F300" s="14"/>
      <c r="G300" s="14"/>
      <c r="H300" s="15"/>
      <c r="I300" s="14"/>
      <c r="J300" s="14"/>
      <c r="K300" s="14"/>
      <c r="L300" s="14"/>
      <c r="M300" s="14"/>
      <c r="N300" s="13"/>
      <c r="O300" s="13"/>
    </row>
    <row r="301" spans="1:15" x14ac:dyDescent="0.25">
      <c r="A301" s="11"/>
      <c r="B301" s="11"/>
      <c r="C301" s="12"/>
      <c r="D301" s="11"/>
      <c r="E301" s="11"/>
      <c r="F301" s="11"/>
      <c r="G301" s="11"/>
      <c r="H301" s="12"/>
      <c r="I301" s="11"/>
      <c r="J301" s="11"/>
      <c r="K301" s="11"/>
      <c r="L301" s="11"/>
      <c r="M301" s="11"/>
      <c r="N301" s="13"/>
      <c r="O301" s="13"/>
    </row>
    <row r="302" spans="1:15" x14ac:dyDescent="0.25">
      <c r="A302" s="14"/>
      <c r="B302" s="14"/>
      <c r="C302" s="15"/>
      <c r="D302" s="14"/>
      <c r="E302" s="14"/>
      <c r="F302" s="14"/>
      <c r="G302" s="14"/>
      <c r="H302" s="15"/>
      <c r="I302" s="14"/>
      <c r="J302" s="14"/>
      <c r="K302" s="14"/>
      <c r="L302" s="14"/>
      <c r="M302" s="14"/>
      <c r="N302" s="13"/>
      <c r="O302" s="13"/>
    </row>
    <row r="303" spans="1:15" x14ac:dyDescent="0.25">
      <c r="A303" s="11"/>
      <c r="B303" s="11"/>
      <c r="C303" s="12"/>
      <c r="D303" s="11"/>
      <c r="E303" s="11"/>
      <c r="F303" s="11"/>
      <c r="G303" s="11"/>
      <c r="H303" s="12"/>
      <c r="I303" s="11"/>
      <c r="J303" s="11"/>
      <c r="K303" s="11"/>
      <c r="L303" s="11"/>
      <c r="M303" s="11"/>
      <c r="N303" s="13"/>
      <c r="O303" s="13"/>
    </row>
    <row r="304" spans="1:15" x14ac:dyDescent="0.25">
      <c r="A304" s="14"/>
      <c r="B304" s="14"/>
      <c r="C304" s="15"/>
      <c r="D304" s="14"/>
      <c r="E304" s="14"/>
      <c r="F304" s="14"/>
      <c r="G304" s="14"/>
      <c r="H304" s="15"/>
      <c r="I304" s="14"/>
      <c r="J304" s="14"/>
      <c r="K304" s="14"/>
      <c r="L304" s="14"/>
      <c r="M304" s="14"/>
      <c r="N304" s="13"/>
      <c r="O304" s="13"/>
    </row>
    <row r="305" spans="1:15" x14ac:dyDescent="0.25">
      <c r="A305" s="11"/>
      <c r="B305" s="11"/>
      <c r="C305" s="12"/>
      <c r="D305" s="11"/>
      <c r="E305" s="11"/>
      <c r="F305" s="11"/>
      <c r="G305" s="11"/>
      <c r="H305" s="12"/>
      <c r="I305" s="11"/>
      <c r="J305" s="11"/>
      <c r="K305" s="11"/>
      <c r="L305" s="11"/>
      <c r="M305" s="11"/>
      <c r="N305" s="13"/>
      <c r="O305" s="13"/>
    </row>
    <row r="306" spans="1:15" x14ac:dyDescent="0.25">
      <c r="A306" s="14"/>
      <c r="B306" s="14"/>
      <c r="C306" s="15"/>
      <c r="D306" s="14"/>
      <c r="E306" s="14"/>
      <c r="F306" s="14"/>
      <c r="G306" s="14"/>
      <c r="H306" s="15"/>
      <c r="I306" s="14"/>
      <c r="J306" s="14"/>
      <c r="K306" s="14"/>
      <c r="L306" s="14"/>
      <c r="M306" s="14"/>
      <c r="N306" s="13"/>
      <c r="O306" s="13"/>
    </row>
    <row r="307" spans="1:15" x14ac:dyDescent="0.25">
      <c r="A307" s="11"/>
      <c r="B307" s="11"/>
      <c r="C307" s="12"/>
      <c r="D307" s="11"/>
      <c r="E307" s="11"/>
      <c r="F307" s="11"/>
      <c r="G307" s="11"/>
      <c r="H307" s="12"/>
      <c r="I307" s="11"/>
      <c r="J307" s="11"/>
      <c r="K307" s="11"/>
      <c r="L307" s="11"/>
      <c r="M307" s="11"/>
      <c r="N307" s="13"/>
      <c r="O307" s="13"/>
    </row>
    <row r="308" spans="1:15" x14ac:dyDescent="0.25">
      <c r="A308" s="14"/>
      <c r="B308" s="14"/>
      <c r="C308" s="15"/>
      <c r="D308" s="14"/>
      <c r="E308" s="14"/>
      <c r="F308" s="14"/>
      <c r="G308" s="14"/>
      <c r="H308" s="15"/>
      <c r="I308" s="14"/>
      <c r="J308" s="14"/>
      <c r="K308" s="14"/>
      <c r="L308" s="14"/>
      <c r="M308" s="14"/>
      <c r="N308" s="13"/>
      <c r="O308" s="13"/>
    </row>
    <row r="309" spans="1:15" x14ac:dyDescent="0.25">
      <c r="A309" s="11"/>
      <c r="B309" s="11"/>
      <c r="C309" s="12"/>
      <c r="D309" s="11"/>
      <c r="E309" s="11"/>
      <c r="F309" s="11"/>
      <c r="G309" s="11"/>
      <c r="H309" s="12"/>
      <c r="I309" s="11"/>
      <c r="J309" s="11"/>
      <c r="K309" s="11"/>
      <c r="L309" s="11"/>
      <c r="M309" s="11"/>
      <c r="N309" s="13"/>
      <c r="O309" s="13"/>
    </row>
    <row r="310" spans="1:15" x14ac:dyDescent="0.25">
      <c r="A310" s="14"/>
      <c r="B310" s="14"/>
      <c r="C310" s="15"/>
      <c r="D310" s="14"/>
      <c r="E310" s="14"/>
      <c r="F310" s="14"/>
      <c r="G310" s="14"/>
      <c r="H310" s="15"/>
      <c r="I310" s="14"/>
      <c r="J310" s="14"/>
      <c r="K310" s="14"/>
      <c r="L310" s="14"/>
      <c r="M310" s="14"/>
      <c r="N310" s="13"/>
      <c r="O310" s="13"/>
    </row>
    <row r="311" spans="1:15" x14ac:dyDescent="0.25">
      <c r="A311" s="11"/>
      <c r="B311" s="11"/>
      <c r="C311" s="12"/>
      <c r="D311" s="11"/>
      <c r="E311" s="11"/>
      <c r="F311" s="11"/>
      <c r="G311" s="11"/>
      <c r="H311" s="12"/>
      <c r="I311" s="11"/>
      <c r="J311" s="11"/>
      <c r="K311" s="11"/>
      <c r="L311" s="11"/>
      <c r="M311" s="11"/>
      <c r="N311" s="13"/>
      <c r="O311" s="13"/>
    </row>
    <row r="312" spans="1:15" x14ac:dyDescent="0.25">
      <c r="A312" s="14"/>
      <c r="B312" s="14"/>
      <c r="C312" s="15"/>
      <c r="D312" s="14"/>
      <c r="E312" s="14"/>
      <c r="F312" s="14"/>
      <c r="G312" s="14"/>
      <c r="H312" s="15"/>
      <c r="I312" s="14"/>
      <c r="J312" s="14"/>
      <c r="K312" s="14"/>
      <c r="L312" s="14"/>
      <c r="M312" s="14"/>
      <c r="N312" s="13"/>
      <c r="O312" s="13"/>
    </row>
    <row r="313" spans="1:15" x14ac:dyDescent="0.25">
      <c r="A313" s="11"/>
      <c r="B313" s="11"/>
      <c r="C313" s="12"/>
      <c r="D313" s="11"/>
      <c r="E313" s="11"/>
      <c r="F313" s="11"/>
      <c r="G313" s="11"/>
      <c r="H313" s="12"/>
      <c r="I313" s="11"/>
      <c r="J313" s="11"/>
      <c r="K313" s="11"/>
      <c r="L313" s="11"/>
      <c r="M313" s="11"/>
      <c r="N313" s="13"/>
      <c r="O313" s="13"/>
    </row>
    <row r="314" spans="1:15" x14ac:dyDescent="0.25">
      <c r="A314" s="14"/>
      <c r="B314" s="14"/>
      <c r="C314" s="15"/>
      <c r="D314" s="14"/>
      <c r="E314" s="14"/>
      <c r="F314" s="14"/>
      <c r="G314" s="14"/>
      <c r="H314" s="15"/>
      <c r="I314" s="14"/>
      <c r="J314" s="14"/>
      <c r="K314" s="14"/>
      <c r="L314" s="14"/>
      <c r="M314" s="14"/>
      <c r="N314" s="13"/>
      <c r="O314" s="13"/>
    </row>
    <row r="315" spans="1:15" x14ac:dyDescent="0.25">
      <c r="A315" s="11"/>
      <c r="B315" s="11"/>
      <c r="C315" s="12"/>
      <c r="D315" s="11"/>
      <c r="E315" s="11"/>
      <c r="F315" s="11"/>
      <c r="G315" s="11"/>
      <c r="H315" s="12"/>
      <c r="I315" s="11"/>
      <c r="J315" s="11"/>
      <c r="K315" s="11"/>
      <c r="L315" s="11"/>
      <c r="M315" s="11"/>
      <c r="N315" s="13"/>
      <c r="O315" s="13"/>
    </row>
    <row r="316" spans="1:15" x14ac:dyDescent="0.25">
      <c r="A316" s="14"/>
      <c r="B316" s="14"/>
      <c r="C316" s="15"/>
      <c r="D316" s="14"/>
      <c r="E316" s="14"/>
      <c r="F316" s="14"/>
      <c r="G316" s="14"/>
      <c r="H316" s="15"/>
      <c r="I316" s="14"/>
      <c r="J316" s="14"/>
      <c r="K316" s="14"/>
      <c r="L316" s="14"/>
      <c r="M316" s="14"/>
      <c r="N316" s="13"/>
      <c r="O316" s="13"/>
    </row>
    <row r="317" spans="1:15" x14ac:dyDescent="0.25">
      <c r="A317" s="11"/>
      <c r="B317" s="11"/>
      <c r="C317" s="12"/>
      <c r="D317" s="11"/>
      <c r="E317" s="11"/>
      <c r="F317" s="11"/>
      <c r="G317" s="11"/>
      <c r="H317" s="12"/>
      <c r="I317" s="11"/>
      <c r="J317" s="11"/>
      <c r="K317" s="11"/>
      <c r="L317" s="11"/>
      <c r="M317" s="11"/>
      <c r="N317" s="13"/>
      <c r="O317" s="13"/>
    </row>
    <row r="318" spans="1:15" x14ac:dyDescent="0.25">
      <c r="A318" s="14"/>
      <c r="B318" s="14"/>
      <c r="C318" s="15"/>
      <c r="D318" s="14"/>
      <c r="E318" s="14"/>
      <c r="F318" s="14"/>
      <c r="G318" s="14"/>
      <c r="H318" s="15"/>
      <c r="I318" s="14"/>
      <c r="J318" s="14"/>
      <c r="K318" s="14"/>
      <c r="L318" s="14"/>
      <c r="M318" s="14"/>
      <c r="N318" s="13"/>
      <c r="O318" s="13"/>
    </row>
    <row r="319" spans="1:15" x14ac:dyDescent="0.25">
      <c r="A319" s="11"/>
      <c r="B319" s="11"/>
      <c r="C319" s="12"/>
      <c r="D319" s="11"/>
      <c r="E319" s="11"/>
      <c r="F319" s="11"/>
      <c r="G319" s="11"/>
      <c r="H319" s="12"/>
      <c r="I319" s="11"/>
      <c r="J319" s="11"/>
      <c r="K319" s="11"/>
      <c r="L319" s="11"/>
      <c r="M319" s="11"/>
      <c r="N319" s="13"/>
      <c r="O319" s="13"/>
    </row>
    <row r="320" spans="1:15" x14ac:dyDescent="0.25">
      <c r="A320" s="14"/>
      <c r="B320" s="14"/>
      <c r="C320" s="15"/>
      <c r="D320" s="14"/>
      <c r="E320" s="14"/>
      <c r="F320" s="14"/>
      <c r="G320" s="14"/>
      <c r="H320" s="15"/>
      <c r="I320" s="14"/>
      <c r="J320" s="14"/>
      <c r="K320" s="14"/>
      <c r="L320" s="14"/>
      <c r="M320" s="14"/>
      <c r="N320" s="13"/>
      <c r="O320" s="13"/>
    </row>
    <row r="321" spans="1:15" x14ac:dyDescent="0.25">
      <c r="A321" s="11"/>
      <c r="B321" s="11"/>
      <c r="C321" s="12"/>
      <c r="D321" s="11"/>
      <c r="E321" s="11"/>
      <c r="F321" s="11"/>
      <c r="G321" s="11"/>
      <c r="H321" s="12"/>
      <c r="I321" s="11"/>
      <c r="J321" s="11"/>
      <c r="K321" s="11"/>
      <c r="L321" s="11"/>
      <c r="M321" s="11"/>
      <c r="N321" s="13"/>
      <c r="O321" s="13"/>
    </row>
    <row r="322" spans="1:15" x14ac:dyDescent="0.25">
      <c r="A322" s="14"/>
      <c r="B322" s="14"/>
      <c r="C322" s="15"/>
      <c r="D322" s="14"/>
      <c r="E322" s="14"/>
      <c r="F322" s="14"/>
      <c r="G322" s="14"/>
      <c r="H322" s="15"/>
      <c r="I322" s="14"/>
      <c r="J322" s="14"/>
      <c r="K322" s="14"/>
      <c r="L322" s="14"/>
      <c r="M322" s="14"/>
      <c r="N322" s="13"/>
      <c r="O322" s="13"/>
    </row>
    <row r="323" spans="1:15" x14ac:dyDescent="0.25">
      <c r="A323" s="11"/>
      <c r="B323" s="11"/>
      <c r="C323" s="12"/>
      <c r="D323" s="11"/>
      <c r="E323" s="11"/>
      <c r="F323" s="11"/>
      <c r="G323" s="11"/>
      <c r="H323" s="12"/>
      <c r="I323" s="11"/>
      <c r="J323" s="11"/>
      <c r="K323" s="11"/>
      <c r="L323" s="11"/>
      <c r="M323" s="11"/>
      <c r="N323" s="13"/>
      <c r="O323" s="13"/>
    </row>
    <row r="324" spans="1:15" x14ac:dyDescent="0.25">
      <c r="A324" s="14"/>
      <c r="B324" s="14"/>
      <c r="C324" s="15"/>
      <c r="D324" s="14"/>
      <c r="E324" s="14"/>
      <c r="F324" s="14"/>
      <c r="G324" s="14"/>
      <c r="H324" s="15"/>
      <c r="I324" s="14"/>
      <c r="J324" s="14"/>
      <c r="K324" s="14"/>
      <c r="L324" s="14"/>
      <c r="M324" s="14"/>
      <c r="N324" s="13"/>
      <c r="O324" s="13"/>
    </row>
    <row r="325" spans="1:15" x14ac:dyDescent="0.25">
      <c r="A325" s="11"/>
      <c r="B325" s="11"/>
      <c r="C325" s="12"/>
      <c r="D325" s="11"/>
      <c r="E325" s="11"/>
      <c r="F325" s="11"/>
      <c r="G325" s="11"/>
      <c r="H325" s="12"/>
      <c r="I325" s="11"/>
      <c r="J325" s="11"/>
      <c r="K325" s="11"/>
      <c r="L325" s="11"/>
      <c r="M325" s="11"/>
      <c r="N325" s="13"/>
      <c r="O325" s="13"/>
    </row>
    <row r="326" spans="1:15" x14ac:dyDescent="0.25">
      <c r="A326" s="14"/>
      <c r="B326" s="14"/>
      <c r="C326" s="15"/>
      <c r="D326" s="14"/>
      <c r="E326" s="14"/>
      <c r="F326" s="14"/>
      <c r="G326" s="14"/>
      <c r="H326" s="15"/>
      <c r="I326" s="14"/>
      <c r="J326" s="14"/>
      <c r="K326" s="14"/>
      <c r="L326" s="14"/>
      <c r="M326" s="14"/>
      <c r="N326" s="13"/>
      <c r="O326" s="13"/>
    </row>
    <row r="327" spans="1:15" x14ac:dyDescent="0.25">
      <c r="A327" s="11"/>
      <c r="B327" s="11"/>
      <c r="C327" s="12"/>
      <c r="D327" s="11"/>
      <c r="E327" s="11"/>
      <c r="F327" s="11"/>
      <c r="G327" s="11"/>
      <c r="H327" s="12"/>
      <c r="I327" s="11"/>
      <c r="J327" s="11"/>
      <c r="K327" s="11"/>
      <c r="L327" s="11"/>
      <c r="M327" s="11"/>
      <c r="N327" s="13"/>
      <c r="O327" s="13"/>
    </row>
    <row r="328" spans="1:15" x14ac:dyDescent="0.25">
      <c r="A328" s="14"/>
      <c r="B328" s="14"/>
      <c r="C328" s="15"/>
      <c r="D328" s="14"/>
      <c r="E328" s="14"/>
      <c r="F328" s="14"/>
      <c r="G328" s="14"/>
      <c r="H328" s="15"/>
      <c r="I328" s="14"/>
      <c r="J328" s="14"/>
      <c r="K328" s="14"/>
      <c r="L328" s="14"/>
      <c r="M328" s="14"/>
      <c r="N328" s="13"/>
      <c r="O328" s="13"/>
    </row>
    <row r="329" spans="1:15" x14ac:dyDescent="0.25">
      <c r="A329" s="11"/>
      <c r="B329" s="11"/>
      <c r="C329" s="12"/>
      <c r="D329" s="11"/>
      <c r="E329" s="11"/>
      <c r="F329" s="11"/>
      <c r="G329" s="11"/>
      <c r="H329" s="12"/>
      <c r="I329" s="11"/>
      <c r="J329" s="11"/>
      <c r="K329" s="11"/>
      <c r="L329" s="11"/>
      <c r="M329" s="11"/>
      <c r="N329" s="13"/>
      <c r="O329" s="13"/>
    </row>
    <row r="330" spans="1:15" x14ac:dyDescent="0.25">
      <c r="A330" s="14"/>
      <c r="B330" s="14"/>
      <c r="C330" s="15"/>
      <c r="D330" s="14"/>
      <c r="E330" s="14"/>
      <c r="F330" s="14"/>
      <c r="G330" s="14"/>
      <c r="H330" s="15"/>
      <c r="I330" s="14"/>
      <c r="J330" s="14"/>
      <c r="K330" s="14"/>
      <c r="L330" s="14"/>
      <c r="M330" s="14"/>
      <c r="N330" s="13"/>
      <c r="O330" s="13"/>
    </row>
    <row r="331" spans="1:15" x14ac:dyDescent="0.25">
      <c r="A331" s="11"/>
      <c r="B331" s="11"/>
      <c r="C331" s="12"/>
      <c r="D331" s="11"/>
      <c r="E331" s="11"/>
      <c r="F331" s="11"/>
      <c r="G331" s="11"/>
      <c r="H331" s="12"/>
      <c r="I331" s="11"/>
      <c r="J331" s="11"/>
      <c r="K331" s="11"/>
      <c r="L331" s="11"/>
      <c r="M331" s="11"/>
      <c r="N331" s="13"/>
      <c r="O331" s="13"/>
    </row>
    <row r="332" spans="1:15" x14ac:dyDescent="0.25">
      <c r="A332" s="14"/>
      <c r="B332" s="14"/>
      <c r="C332" s="15"/>
      <c r="D332" s="14"/>
      <c r="E332" s="14"/>
      <c r="F332" s="14"/>
      <c r="G332" s="14"/>
      <c r="H332" s="15"/>
      <c r="I332" s="14"/>
      <c r="J332" s="14"/>
      <c r="K332" s="14"/>
      <c r="L332" s="14"/>
      <c r="M332" s="14"/>
      <c r="N332" s="13"/>
      <c r="O332" s="13"/>
    </row>
    <row r="333" spans="1:15" x14ac:dyDescent="0.25">
      <c r="A333" s="11"/>
      <c r="B333" s="11"/>
      <c r="C333" s="12"/>
      <c r="D333" s="11"/>
      <c r="E333" s="11"/>
      <c r="F333" s="11"/>
      <c r="G333" s="11"/>
      <c r="H333" s="12"/>
      <c r="I333" s="11"/>
      <c r="J333" s="11"/>
      <c r="K333" s="11"/>
      <c r="L333" s="11"/>
      <c r="M333" s="11"/>
      <c r="N333" s="13"/>
      <c r="O333" s="13"/>
    </row>
    <row r="334" spans="1:15" x14ac:dyDescent="0.25">
      <c r="A334" s="14"/>
      <c r="B334" s="14"/>
      <c r="C334" s="15"/>
      <c r="D334" s="14"/>
      <c r="E334" s="14"/>
      <c r="F334" s="14"/>
      <c r="G334" s="14"/>
      <c r="H334" s="15"/>
      <c r="I334" s="14"/>
      <c r="J334" s="14"/>
      <c r="K334" s="14"/>
      <c r="L334" s="14"/>
      <c r="M334" s="14"/>
      <c r="N334" s="13"/>
      <c r="O334" s="13"/>
    </row>
    <row r="335" spans="1:15" x14ac:dyDescent="0.25">
      <c r="A335" s="11"/>
      <c r="B335" s="11"/>
      <c r="C335" s="12"/>
      <c r="D335" s="11"/>
      <c r="E335" s="11"/>
      <c r="F335" s="11"/>
      <c r="G335" s="11"/>
      <c r="H335" s="12"/>
      <c r="I335" s="11"/>
      <c r="J335" s="11"/>
      <c r="K335" s="11"/>
      <c r="L335" s="11"/>
      <c r="M335" s="11"/>
      <c r="N335" s="13"/>
      <c r="O335" s="13"/>
    </row>
    <row r="336" spans="1:15" x14ac:dyDescent="0.25">
      <c r="A336" s="14"/>
      <c r="B336" s="14"/>
      <c r="C336" s="15"/>
      <c r="D336" s="14"/>
      <c r="E336" s="14"/>
      <c r="F336" s="14"/>
      <c r="G336" s="14"/>
      <c r="H336" s="15"/>
      <c r="I336" s="14"/>
      <c r="J336" s="14"/>
      <c r="K336" s="14"/>
      <c r="L336" s="14"/>
      <c r="M336" s="14"/>
      <c r="N336" s="13"/>
      <c r="O336" s="13"/>
    </row>
    <row r="337" spans="1:15" x14ac:dyDescent="0.25">
      <c r="A337" s="11"/>
      <c r="B337" s="11"/>
      <c r="C337" s="12"/>
      <c r="D337" s="11"/>
      <c r="E337" s="11"/>
      <c r="F337" s="11"/>
      <c r="G337" s="11"/>
      <c r="H337" s="12"/>
      <c r="I337" s="11"/>
      <c r="J337" s="11"/>
      <c r="K337" s="11"/>
      <c r="L337" s="11"/>
      <c r="M337" s="11"/>
      <c r="N337" s="13"/>
      <c r="O337" s="13"/>
    </row>
    <row r="338" spans="1:15" x14ac:dyDescent="0.25">
      <c r="A338" s="14"/>
      <c r="B338" s="14"/>
      <c r="C338" s="15"/>
      <c r="D338" s="14"/>
      <c r="E338" s="14"/>
      <c r="F338" s="14"/>
      <c r="G338" s="14"/>
      <c r="H338" s="15"/>
      <c r="I338" s="14"/>
      <c r="J338" s="14"/>
      <c r="K338" s="14"/>
      <c r="L338" s="14"/>
      <c r="M338" s="14"/>
      <c r="N338" s="13"/>
      <c r="O338" s="13"/>
    </row>
    <row r="339" spans="1:15" x14ac:dyDescent="0.25">
      <c r="A339" s="11"/>
      <c r="B339" s="11"/>
      <c r="C339" s="12"/>
      <c r="D339" s="11"/>
      <c r="E339" s="11"/>
      <c r="F339" s="11"/>
      <c r="G339" s="11"/>
      <c r="H339" s="12"/>
      <c r="I339" s="11"/>
      <c r="J339" s="11"/>
      <c r="K339" s="11"/>
      <c r="L339" s="11"/>
      <c r="M339" s="11"/>
      <c r="N339" s="13"/>
      <c r="O339" s="13"/>
    </row>
    <row r="340" spans="1:15" x14ac:dyDescent="0.25">
      <c r="A340" s="14"/>
      <c r="B340" s="14"/>
      <c r="C340" s="15"/>
      <c r="D340" s="14"/>
      <c r="E340" s="14"/>
      <c r="F340" s="14"/>
      <c r="G340" s="14"/>
      <c r="H340" s="15"/>
      <c r="I340" s="14"/>
      <c r="J340" s="14"/>
      <c r="K340" s="14"/>
      <c r="L340" s="14"/>
      <c r="M340" s="14"/>
      <c r="N340" s="13"/>
      <c r="O340" s="13"/>
    </row>
    <row r="341" spans="1:15" x14ac:dyDescent="0.25">
      <c r="A341" s="11"/>
      <c r="B341" s="11"/>
      <c r="C341" s="12"/>
      <c r="D341" s="11"/>
      <c r="E341" s="11"/>
      <c r="F341" s="11"/>
      <c r="G341" s="11"/>
      <c r="H341" s="12"/>
      <c r="I341" s="11"/>
      <c r="J341" s="11"/>
      <c r="K341" s="11"/>
      <c r="L341" s="11"/>
      <c r="M341" s="11"/>
      <c r="N341" s="13"/>
      <c r="O341" s="13"/>
    </row>
    <row r="342" spans="1:15" x14ac:dyDescent="0.25">
      <c r="A342" s="14"/>
      <c r="B342" s="14"/>
      <c r="C342" s="15"/>
      <c r="D342" s="14"/>
      <c r="E342" s="14"/>
      <c r="F342" s="14"/>
      <c r="G342" s="14"/>
      <c r="H342" s="15"/>
      <c r="I342" s="14"/>
      <c r="J342" s="14"/>
      <c r="K342" s="14"/>
      <c r="L342" s="14"/>
      <c r="M342" s="14"/>
      <c r="N342" s="13"/>
      <c r="O342" s="13"/>
    </row>
    <row r="343" spans="1:15" x14ac:dyDescent="0.25">
      <c r="A343" s="11"/>
      <c r="B343" s="11"/>
      <c r="C343" s="12"/>
      <c r="D343" s="11"/>
      <c r="E343" s="11"/>
      <c r="F343" s="11"/>
      <c r="G343" s="11"/>
      <c r="H343" s="12"/>
      <c r="I343" s="11"/>
      <c r="J343" s="11"/>
      <c r="K343" s="11"/>
      <c r="L343" s="11"/>
      <c r="M343" s="11"/>
      <c r="N343" s="13"/>
      <c r="O343" s="13"/>
    </row>
    <row r="344" spans="1:15" x14ac:dyDescent="0.25">
      <c r="A344" s="14"/>
      <c r="B344" s="14"/>
      <c r="C344" s="15"/>
      <c r="D344" s="14"/>
      <c r="E344" s="14"/>
      <c r="F344" s="14"/>
      <c r="G344" s="14"/>
      <c r="H344" s="15"/>
      <c r="I344" s="14"/>
      <c r="J344" s="14"/>
      <c r="K344" s="14"/>
      <c r="L344" s="14"/>
      <c r="M344" s="14"/>
      <c r="N344" s="13"/>
      <c r="O344" s="13"/>
    </row>
    <row r="345" spans="1:15" x14ac:dyDescent="0.25">
      <c r="A345" s="11"/>
      <c r="B345" s="11"/>
      <c r="C345" s="12"/>
      <c r="D345" s="11"/>
      <c r="E345" s="11"/>
      <c r="F345" s="11"/>
      <c r="G345" s="11"/>
      <c r="H345" s="12"/>
      <c r="I345" s="11"/>
      <c r="J345" s="11"/>
      <c r="K345" s="11"/>
      <c r="L345" s="11"/>
      <c r="M345" s="11"/>
      <c r="N345" s="13"/>
      <c r="O345" s="13"/>
    </row>
    <row r="346" spans="1:15" x14ac:dyDescent="0.25">
      <c r="A346" s="14"/>
      <c r="B346" s="14"/>
      <c r="C346" s="15"/>
      <c r="D346" s="14"/>
      <c r="E346" s="14"/>
      <c r="F346" s="14"/>
      <c r="G346" s="14"/>
      <c r="H346" s="15"/>
      <c r="I346" s="14"/>
      <c r="J346" s="14"/>
      <c r="K346" s="14"/>
      <c r="L346" s="14"/>
      <c r="M346" s="14"/>
      <c r="N346" s="13"/>
      <c r="O346" s="13"/>
    </row>
    <row r="347" spans="1:15" x14ac:dyDescent="0.25">
      <c r="A347" s="11"/>
      <c r="B347" s="11"/>
      <c r="C347" s="12"/>
      <c r="D347" s="11"/>
      <c r="E347" s="11"/>
      <c r="F347" s="11"/>
      <c r="G347" s="11"/>
      <c r="H347" s="12"/>
      <c r="I347" s="11"/>
      <c r="J347" s="11"/>
      <c r="K347" s="11"/>
      <c r="L347" s="11"/>
      <c r="M347" s="11"/>
      <c r="N347" s="13"/>
      <c r="O347" s="13"/>
    </row>
    <row r="348" spans="1:15" x14ac:dyDescent="0.25">
      <c r="A348" s="14"/>
      <c r="B348" s="14"/>
      <c r="C348" s="15"/>
      <c r="D348" s="14"/>
      <c r="E348" s="14"/>
      <c r="F348" s="14"/>
      <c r="G348" s="14"/>
      <c r="H348" s="15"/>
      <c r="I348" s="14"/>
      <c r="J348" s="14"/>
      <c r="K348" s="14"/>
      <c r="L348" s="14"/>
      <c r="M348" s="14"/>
      <c r="N348" s="13"/>
      <c r="O348" s="13"/>
    </row>
    <row r="349" spans="1:15" x14ac:dyDescent="0.25">
      <c r="A349" s="11"/>
      <c r="B349" s="11"/>
      <c r="C349" s="12"/>
      <c r="D349" s="11"/>
      <c r="E349" s="11"/>
      <c r="F349" s="11"/>
      <c r="G349" s="11"/>
      <c r="H349" s="12"/>
      <c r="I349" s="11"/>
      <c r="J349" s="11"/>
      <c r="K349" s="11"/>
      <c r="L349" s="11"/>
      <c r="M349" s="11"/>
      <c r="N349" s="13"/>
      <c r="O349" s="13"/>
    </row>
    <row r="350" spans="1:15" x14ac:dyDescent="0.25">
      <c r="A350" s="14"/>
      <c r="B350" s="14"/>
      <c r="C350" s="15"/>
      <c r="D350" s="14"/>
      <c r="E350" s="14"/>
      <c r="F350" s="14"/>
      <c r="G350" s="14"/>
      <c r="H350" s="15"/>
      <c r="I350" s="14"/>
      <c r="J350" s="14"/>
      <c r="K350" s="14"/>
      <c r="L350" s="14"/>
      <c r="M350" s="14"/>
      <c r="N350" s="13"/>
      <c r="O350" s="13"/>
    </row>
    <row r="351" spans="1:15" x14ac:dyDescent="0.25">
      <c r="A351" s="11"/>
      <c r="B351" s="11"/>
      <c r="C351" s="12"/>
      <c r="D351" s="11"/>
      <c r="E351" s="11"/>
      <c r="F351" s="11"/>
      <c r="G351" s="11"/>
      <c r="H351" s="12"/>
      <c r="I351" s="11"/>
      <c r="J351" s="11"/>
      <c r="K351" s="11"/>
      <c r="L351" s="11"/>
      <c r="M351" s="11"/>
      <c r="N351" s="13"/>
      <c r="O351" s="13"/>
    </row>
    <row r="352" spans="1:15" x14ac:dyDescent="0.25">
      <c r="A352" s="14"/>
      <c r="B352" s="14"/>
      <c r="C352" s="15"/>
      <c r="D352" s="14"/>
      <c r="E352" s="14"/>
      <c r="F352" s="14"/>
      <c r="G352" s="14"/>
      <c r="H352" s="15"/>
      <c r="I352" s="14"/>
      <c r="J352" s="14"/>
      <c r="K352" s="14"/>
      <c r="L352" s="14"/>
      <c r="M352" s="14"/>
      <c r="N352" s="13"/>
      <c r="O352" s="13"/>
    </row>
    <row r="353" spans="1:15" x14ac:dyDescent="0.25">
      <c r="A353" s="11"/>
      <c r="B353" s="11"/>
      <c r="C353" s="12"/>
      <c r="D353" s="11"/>
      <c r="E353" s="11"/>
      <c r="F353" s="11"/>
      <c r="G353" s="11"/>
      <c r="H353" s="12"/>
      <c r="I353" s="11"/>
      <c r="J353" s="11"/>
      <c r="K353" s="11"/>
      <c r="L353" s="11"/>
      <c r="M353" s="11"/>
      <c r="N353" s="13"/>
      <c r="O353" s="13"/>
    </row>
    <row r="354" spans="1:15" x14ac:dyDescent="0.25">
      <c r="A354" s="14"/>
      <c r="B354" s="14"/>
      <c r="C354" s="15"/>
      <c r="D354" s="14"/>
      <c r="E354" s="14"/>
      <c r="F354" s="14"/>
      <c r="G354" s="14"/>
      <c r="H354" s="15"/>
      <c r="I354" s="14"/>
      <c r="J354" s="14"/>
      <c r="K354" s="14"/>
      <c r="L354" s="14"/>
      <c r="M354" s="14"/>
      <c r="N354" s="13"/>
      <c r="O354" s="13"/>
    </row>
    <row r="355" spans="1:15" x14ac:dyDescent="0.25">
      <c r="A355" s="11"/>
      <c r="B355" s="11"/>
      <c r="C355" s="12"/>
      <c r="D355" s="11"/>
      <c r="E355" s="11"/>
      <c r="F355" s="11"/>
      <c r="G355" s="11"/>
      <c r="H355" s="12"/>
      <c r="I355" s="11"/>
      <c r="J355" s="11"/>
      <c r="K355" s="11"/>
      <c r="L355" s="11"/>
      <c r="M355" s="11"/>
      <c r="N355" s="13"/>
      <c r="O355" s="13"/>
    </row>
    <row r="356" spans="1:15" x14ac:dyDescent="0.25">
      <c r="A356" s="14"/>
      <c r="B356" s="14"/>
      <c r="C356" s="15"/>
      <c r="D356" s="14"/>
      <c r="E356" s="14"/>
      <c r="F356" s="14"/>
      <c r="G356" s="14"/>
      <c r="H356" s="15"/>
      <c r="I356" s="14"/>
      <c r="J356" s="14"/>
      <c r="K356" s="14"/>
      <c r="L356" s="14"/>
      <c r="M356" s="14"/>
      <c r="N356" s="13"/>
      <c r="O356" s="13"/>
    </row>
    <row r="357" spans="1:15" x14ac:dyDescent="0.25">
      <c r="A357" s="11"/>
      <c r="B357" s="11"/>
      <c r="C357" s="12"/>
      <c r="D357" s="11"/>
      <c r="E357" s="11"/>
      <c r="F357" s="11"/>
      <c r="G357" s="11"/>
      <c r="H357" s="12"/>
      <c r="I357" s="11"/>
      <c r="J357" s="11"/>
      <c r="K357" s="11"/>
      <c r="L357" s="11"/>
      <c r="M357" s="11"/>
      <c r="N357" s="13"/>
      <c r="O357" s="13"/>
    </row>
    <row r="358" spans="1:15" x14ac:dyDescent="0.25">
      <c r="A358" s="14"/>
      <c r="B358" s="14"/>
      <c r="C358" s="15"/>
      <c r="D358" s="14"/>
      <c r="E358" s="14"/>
      <c r="F358" s="14"/>
      <c r="G358" s="14"/>
      <c r="H358" s="15"/>
      <c r="I358" s="14"/>
      <c r="J358" s="14"/>
      <c r="K358" s="14"/>
      <c r="L358" s="14"/>
      <c r="M358" s="14"/>
      <c r="N358" s="13"/>
      <c r="O358" s="13"/>
    </row>
    <row r="359" spans="1:15" x14ac:dyDescent="0.25">
      <c r="A359" s="11"/>
      <c r="B359" s="11"/>
      <c r="C359" s="12"/>
      <c r="D359" s="11"/>
      <c r="E359" s="11"/>
      <c r="F359" s="11"/>
      <c r="G359" s="11"/>
      <c r="H359" s="12"/>
      <c r="I359" s="11"/>
      <c r="J359" s="11"/>
      <c r="K359" s="11"/>
      <c r="L359" s="11"/>
      <c r="M359" s="11"/>
      <c r="N359" s="13"/>
      <c r="O359" s="13"/>
    </row>
    <row r="360" spans="1:15" x14ac:dyDescent="0.25">
      <c r="A360" s="14"/>
      <c r="B360" s="14"/>
      <c r="C360" s="15"/>
      <c r="D360" s="14"/>
      <c r="E360" s="14"/>
      <c r="F360" s="14"/>
      <c r="G360" s="14"/>
      <c r="H360" s="15"/>
      <c r="I360" s="14"/>
      <c r="J360" s="14"/>
      <c r="K360" s="14"/>
      <c r="L360" s="14"/>
      <c r="M360" s="14"/>
      <c r="N360" s="13"/>
      <c r="O360" s="13"/>
    </row>
    <row r="361" spans="1:15" x14ac:dyDescent="0.25">
      <c r="A361" s="11"/>
      <c r="B361" s="11"/>
      <c r="C361" s="12"/>
      <c r="D361" s="11"/>
      <c r="E361" s="11"/>
      <c r="F361" s="11"/>
      <c r="G361" s="11"/>
      <c r="H361" s="12"/>
      <c r="I361" s="11"/>
      <c r="J361" s="11"/>
      <c r="K361" s="11"/>
      <c r="L361" s="11"/>
      <c r="M361" s="11"/>
      <c r="N361" s="13"/>
      <c r="O361" s="13"/>
    </row>
    <row r="362" spans="1:15" x14ac:dyDescent="0.25">
      <c r="A362" s="14"/>
      <c r="B362" s="14"/>
      <c r="C362" s="15"/>
      <c r="D362" s="14"/>
      <c r="E362" s="14"/>
      <c r="F362" s="14"/>
      <c r="G362" s="14"/>
      <c r="H362" s="15"/>
      <c r="I362" s="14"/>
      <c r="J362" s="14"/>
      <c r="K362" s="14"/>
      <c r="L362" s="14"/>
      <c r="M362" s="14"/>
      <c r="N362" s="13"/>
      <c r="O362" s="13"/>
    </row>
    <row r="363" spans="1:15" x14ac:dyDescent="0.25">
      <c r="A363" s="11"/>
      <c r="B363" s="11"/>
      <c r="C363" s="12"/>
      <c r="D363" s="11"/>
      <c r="E363" s="11"/>
      <c r="F363" s="11"/>
      <c r="G363" s="11"/>
      <c r="H363" s="12"/>
      <c r="I363" s="11"/>
      <c r="J363" s="11"/>
      <c r="K363" s="11"/>
      <c r="L363" s="11"/>
      <c r="M363" s="11"/>
      <c r="N363" s="13"/>
      <c r="O363" s="13"/>
    </row>
    <row r="364" spans="1:15" x14ac:dyDescent="0.25">
      <c r="A364" s="14"/>
      <c r="B364" s="14"/>
      <c r="C364" s="15"/>
      <c r="D364" s="14"/>
      <c r="E364" s="14"/>
      <c r="F364" s="14"/>
      <c r="G364" s="14"/>
      <c r="H364" s="15"/>
      <c r="I364" s="14"/>
      <c r="J364" s="14"/>
      <c r="K364" s="14"/>
      <c r="L364" s="14"/>
      <c r="M364" s="14"/>
      <c r="N364" s="13"/>
      <c r="O364" s="13"/>
    </row>
    <row r="365" spans="1:15" x14ac:dyDescent="0.25">
      <c r="A365" s="11"/>
      <c r="B365" s="11"/>
      <c r="C365" s="12"/>
      <c r="D365" s="11"/>
      <c r="E365" s="11"/>
      <c r="F365" s="11"/>
      <c r="G365" s="11"/>
      <c r="H365" s="12"/>
      <c r="I365" s="11"/>
      <c r="J365" s="11"/>
      <c r="K365" s="11"/>
      <c r="L365" s="11"/>
      <c r="M365" s="11"/>
      <c r="N365" s="13"/>
      <c r="O365" s="13"/>
    </row>
    <row r="366" spans="1:15" x14ac:dyDescent="0.25">
      <c r="A366" s="14"/>
      <c r="B366" s="14"/>
      <c r="C366" s="15"/>
      <c r="D366" s="14"/>
      <c r="E366" s="14"/>
      <c r="F366" s="14"/>
      <c r="G366" s="14"/>
      <c r="H366" s="15"/>
      <c r="I366" s="14"/>
      <c r="J366" s="14"/>
      <c r="K366" s="14"/>
      <c r="L366" s="14"/>
      <c r="M366" s="14"/>
      <c r="N366" s="13"/>
      <c r="O366" s="13"/>
    </row>
    <row r="367" spans="1:15" x14ac:dyDescent="0.25">
      <c r="A367" s="11"/>
      <c r="B367" s="11"/>
      <c r="C367" s="12"/>
      <c r="D367" s="11"/>
      <c r="E367" s="11"/>
      <c r="F367" s="11"/>
      <c r="G367" s="11"/>
      <c r="H367" s="12"/>
      <c r="I367" s="11"/>
      <c r="J367" s="11"/>
      <c r="K367" s="11"/>
      <c r="L367" s="11"/>
      <c r="M367" s="11"/>
      <c r="N367" s="13"/>
      <c r="O367" s="13"/>
    </row>
    <row r="368" spans="1:15" x14ac:dyDescent="0.25">
      <c r="A368" s="14"/>
      <c r="B368" s="14"/>
      <c r="C368" s="15"/>
      <c r="D368" s="14"/>
      <c r="E368" s="14"/>
      <c r="F368" s="14"/>
      <c r="G368" s="14"/>
      <c r="H368" s="15"/>
      <c r="I368" s="14"/>
      <c r="J368" s="14"/>
      <c r="K368" s="14"/>
      <c r="L368" s="14"/>
      <c r="M368" s="14"/>
      <c r="N368" s="13"/>
      <c r="O368" s="13"/>
    </row>
    <row r="369" spans="1:15" x14ac:dyDescent="0.25">
      <c r="A369" s="11"/>
      <c r="B369" s="11"/>
      <c r="C369" s="12"/>
      <c r="D369" s="11"/>
      <c r="E369" s="11"/>
      <c r="F369" s="11"/>
      <c r="G369" s="11"/>
      <c r="H369" s="12"/>
      <c r="I369" s="11"/>
      <c r="J369" s="11"/>
      <c r="K369" s="11"/>
      <c r="L369" s="11"/>
      <c r="M369" s="11"/>
      <c r="N369" s="13"/>
      <c r="O369" s="13"/>
    </row>
    <row r="370" spans="1:15" x14ac:dyDescent="0.25">
      <c r="A370" s="14"/>
      <c r="B370" s="14"/>
      <c r="C370" s="15"/>
      <c r="D370" s="14"/>
      <c r="E370" s="14"/>
      <c r="F370" s="14"/>
      <c r="G370" s="14"/>
      <c r="H370" s="15"/>
      <c r="I370" s="14"/>
      <c r="J370" s="14"/>
      <c r="K370" s="14"/>
      <c r="L370" s="14"/>
      <c r="M370" s="14"/>
      <c r="N370" s="13"/>
      <c r="O370" s="13"/>
    </row>
    <row r="371" spans="1:15" x14ac:dyDescent="0.25">
      <c r="A371" s="11"/>
      <c r="B371" s="11"/>
      <c r="C371" s="12"/>
      <c r="D371" s="11"/>
      <c r="E371" s="11"/>
      <c r="F371" s="11"/>
      <c r="G371" s="11"/>
      <c r="H371" s="12"/>
      <c r="I371" s="11"/>
      <c r="J371" s="11"/>
      <c r="K371" s="11"/>
      <c r="L371" s="11"/>
      <c r="M371" s="11"/>
      <c r="N371" s="13"/>
      <c r="O371" s="13"/>
    </row>
    <row r="372" spans="1:15" x14ac:dyDescent="0.25">
      <c r="A372" s="14"/>
      <c r="B372" s="14"/>
      <c r="C372" s="15"/>
      <c r="D372" s="14"/>
      <c r="E372" s="14"/>
      <c r="F372" s="14"/>
      <c r="G372" s="14"/>
      <c r="H372" s="15"/>
      <c r="I372" s="14"/>
      <c r="J372" s="14"/>
      <c r="K372" s="14"/>
      <c r="L372" s="14"/>
      <c r="M372" s="14"/>
      <c r="N372" s="13"/>
      <c r="O372" s="13"/>
    </row>
    <row r="373" spans="1:15" x14ac:dyDescent="0.25">
      <c r="A373" s="11"/>
      <c r="B373" s="11"/>
      <c r="C373" s="12"/>
      <c r="D373" s="11"/>
      <c r="E373" s="11"/>
      <c r="F373" s="11"/>
      <c r="G373" s="11"/>
      <c r="H373" s="12"/>
      <c r="I373" s="11"/>
      <c r="J373" s="11"/>
      <c r="K373" s="11"/>
      <c r="L373" s="11"/>
      <c r="M373" s="11"/>
      <c r="N373" s="13"/>
      <c r="O373" s="13"/>
    </row>
    <row r="374" spans="1:15" x14ac:dyDescent="0.25">
      <c r="A374" s="14"/>
      <c r="B374" s="14"/>
      <c r="C374" s="15"/>
      <c r="D374" s="14"/>
      <c r="E374" s="14"/>
      <c r="F374" s="14"/>
      <c r="G374" s="14"/>
      <c r="H374" s="15"/>
      <c r="I374" s="14"/>
      <c r="J374" s="14"/>
      <c r="K374" s="14"/>
      <c r="L374" s="14"/>
      <c r="M374" s="14"/>
      <c r="N374" s="13"/>
      <c r="O374" s="13"/>
    </row>
    <row r="375" spans="1:15" x14ac:dyDescent="0.25">
      <c r="A375" s="11"/>
      <c r="B375" s="11"/>
      <c r="C375" s="12"/>
      <c r="D375" s="11"/>
      <c r="E375" s="11"/>
      <c r="F375" s="11"/>
      <c r="G375" s="11"/>
      <c r="H375" s="12"/>
      <c r="I375" s="11"/>
      <c r="J375" s="11"/>
      <c r="K375" s="11"/>
      <c r="L375" s="11"/>
      <c r="M375" s="11"/>
      <c r="N375" s="13"/>
      <c r="O375" s="13"/>
    </row>
    <row r="376" spans="1:15" x14ac:dyDescent="0.25">
      <c r="A376" s="14"/>
      <c r="B376" s="14"/>
      <c r="C376" s="15"/>
      <c r="D376" s="14"/>
      <c r="E376" s="14"/>
      <c r="F376" s="14"/>
      <c r="G376" s="14"/>
      <c r="H376" s="15"/>
      <c r="I376" s="14"/>
      <c r="J376" s="14"/>
      <c r="K376" s="14"/>
      <c r="L376" s="14"/>
      <c r="M376" s="14"/>
      <c r="N376" s="13"/>
      <c r="O376" s="13"/>
    </row>
    <row r="377" spans="1:15" x14ac:dyDescent="0.25">
      <c r="A377" s="11"/>
      <c r="B377" s="11"/>
      <c r="C377" s="12"/>
      <c r="D377" s="11"/>
      <c r="E377" s="11"/>
      <c r="F377" s="11"/>
      <c r="G377" s="11"/>
      <c r="H377" s="12"/>
      <c r="I377" s="11"/>
      <c r="J377" s="11"/>
      <c r="K377" s="11"/>
      <c r="L377" s="11"/>
      <c r="M377" s="11"/>
      <c r="N377" s="13"/>
      <c r="O377" s="13"/>
    </row>
    <row r="378" spans="1:15" x14ac:dyDescent="0.25">
      <c r="A378" s="14"/>
      <c r="B378" s="14"/>
      <c r="C378" s="15"/>
      <c r="D378" s="14"/>
      <c r="E378" s="14"/>
      <c r="F378" s="14"/>
      <c r="G378" s="14"/>
      <c r="H378" s="15"/>
      <c r="I378" s="14"/>
      <c r="J378" s="14"/>
      <c r="K378" s="14"/>
      <c r="L378" s="14"/>
      <c r="M378" s="14"/>
      <c r="N378" s="13"/>
      <c r="O378" s="13"/>
    </row>
    <row r="379" spans="1:15" x14ac:dyDescent="0.25">
      <c r="A379" s="11"/>
      <c r="B379" s="11"/>
      <c r="C379" s="12"/>
      <c r="D379" s="11"/>
      <c r="E379" s="11"/>
      <c r="F379" s="11"/>
      <c r="G379" s="11"/>
      <c r="H379" s="12"/>
      <c r="I379" s="11"/>
      <c r="J379" s="11"/>
      <c r="K379" s="11"/>
      <c r="L379" s="11"/>
      <c r="M379" s="11"/>
      <c r="N379" s="13"/>
      <c r="O379" s="13"/>
    </row>
    <row r="380" spans="1:15" x14ac:dyDescent="0.25">
      <c r="A380" s="14"/>
      <c r="B380" s="14"/>
      <c r="C380" s="15"/>
      <c r="D380" s="14"/>
      <c r="E380" s="14"/>
      <c r="F380" s="14"/>
      <c r="G380" s="14"/>
      <c r="H380" s="15"/>
      <c r="I380" s="14"/>
      <c r="J380" s="14"/>
      <c r="K380" s="14"/>
      <c r="L380" s="14"/>
      <c r="M380" s="14"/>
      <c r="N380" s="13"/>
      <c r="O380" s="13"/>
    </row>
    <row r="381" spans="1:15" x14ac:dyDescent="0.25">
      <c r="A381" s="11"/>
      <c r="B381" s="11"/>
      <c r="C381" s="12"/>
      <c r="D381" s="11"/>
      <c r="E381" s="11"/>
      <c r="F381" s="11"/>
      <c r="G381" s="11"/>
      <c r="H381" s="12"/>
      <c r="I381" s="11"/>
      <c r="J381" s="11"/>
      <c r="K381" s="11"/>
      <c r="L381" s="11"/>
      <c r="M381" s="11"/>
      <c r="N381" s="13"/>
      <c r="O381" s="13"/>
    </row>
    <row r="382" spans="1:15" x14ac:dyDescent="0.25">
      <c r="A382" s="14"/>
      <c r="B382" s="14"/>
      <c r="C382" s="15"/>
      <c r="D382" s="14"/>
      <c r="E382" s="14"/>
      <c r="F382" s="14"/>
      <c r="G382" s="14"/>
      <c r="H382" s="15"/>
      <c r="I382" s="14"/>
      <c r="J382" s="14"/>
      <c r="K382" s="14"/>
      <c r="L382" s="14"/>
      <c r="M382" s="14"/>
      <c r="N382" s="13"/>
      <c r="O382" s="13"/>
    </row>
    <row r="383" spans="1:15" x14ac:dyDescent="0.25">
      <c r="A383" s="11"/>
      <c r="B383" s="11"/>
      <c r="C383" s="12"/>
      <c r="D383" s="11"/>
      <c r="E383" s="11"/>
      <c r="F383" s="11"/>
      <c r="G383" s="11"/>
      <c r="H383" s="12"/>
      <c r="I383" s="11"/>
      <c r="J383" s="11"/>
      <c r="K383" s="11"/>
      <c r="L383" s="11"/>
      <c r="M383" s="11"/>
      <c r="N383" s="13"/>
      <c r="O383" s="13"/>
    </row>
    <row r="384" spans="1:15" x14ac:dyDescent="0.25">
      <c r="A384" s="14"/>
      <c r="B384" s="14"/>
      <c r="C384" s="15"/>
      <c r="D384" s="14"/>
      <c r="E384" s="14"/>
      <c r="F384" s="14"/>
      <c r="G384" s="14"/>
      <c r="H384" s="15"/>
      <c r="I384" s="14"/>
      <c r="J384" s="14"/>
      <c r="K384" s="14"/>
      <c r="L384" s="14"/>
      <c r="M384" s="14"/>
      <c r="N384" s="13"/>
      <c r="O384" s="13"/>
    </row>
    <row r="385" spans="1:15" x14ac:dyDescent="0.25">
      <c r="A385" s="11"/>
      <c r="B385" s="11"/>
      <c r="C385" s="12"/>
      <c r="D385" s="11"/>
      <c r="E385" s="11"/>
      <c r="F385" s="11"/>
      <c r="G385" s="11"/>
      <c r="H385" s="12"/>
      <c r="I385" s="11"/>
      <c r="J385" s="11"/>
      <c r="K385" s="11"/>
      <c r="L385" s="11"/>
      <c r="M385" s="11"/>
      <c r="N385" s="13"/>
      <c r="O385" s="13"/>
    </row>
    <row r="386" spans="1:15" x14ac:dyDescent="0.25">
      <c r="A386" s="14"/>
      <c r="B386" s="14"/>
      <c r="C386" s="15"/>
      <c r="D386" s="14"/>
      <c r="E386" s="14"/>
      <c r="F386" s="14"/>
      <c r="G386" s="14"/>
      <c r="H386" s="15"/>
      <c r="I386" s="14"/>
      <c r="J386" s="14"/>
      <c r="K386" s="14"/>
      <c r="L386" s="14"/>
      <c r="M386" s="14"/>
      <c r="N386" s="13"/>
      <c r="O386" s="13"/>
    </row>
    <row r="387" spans="1:15" x14ac:dyDescent="0.25">
      <c r="A387" s="11"/>
      <c r="B387" s="11"/>
      <c r="C387" s="12"/>
      <c r="D387" s="11"/>
      <c r="E387" s="11"/>
      <c r="F387" s="11"/>
      <c r="G387" s="11"/>
      <c r="H387" s="12"/>
      <c r="I387" s="11"/>
      <c r="J387" s="11"/>
      <c r="K387" s="11"/>
      <c r="L387" s="11"/>
      <c r="M387" s="11"/>
      <c r="N387" s="13"/>
      <c r="O387" s="13"/>
    </row>
    <row r="388" spans="1:15" x14ac:dyDescent="0.25">
      <c r="A388" s="14"/>
      <c r="B388" s="14"/>
      <c r="C388" s="15"/>
      <c r="D388" s="14"/>
      <c r="E388" s="14"/>
      <c r="F388" s="14"/>
      <c r="G388" s="14"/>
      <c r="H388" s="15"/>
      <c r="I388" s="14"/>
      <c r="J388" s="14"/>
      <c r="K388" s="14"/>
      <c r="L388" s="14"/>
      <c r="M388" s="14"/>
      <c r="N388" s="13"/>
      <c r="O388" s="13"/>
    </row>
    <row r="389" spans="1:15" x14ac:dyDescent="0.25">
      <c r="A389" s="11"/>
      <c r="B389" s="11"/>
      <c r="C389" s="12"/>
      <c r="D389" s="11"/>
      <c r="E389" s="11"/>
      <c r="F389" s="11"/>
      <c r="G389" s="11"/>
      <c r="H389" s="12"/>
      <c r="I389" s="11"/>
      <c r="J389" s="11"/>
      <c r="K389" s="11"/>
      <c r="L389" s="11"/>
      <c r="M389" s="11"/>
      <c r="N389" s="13"/>
      <c r="O389" s="13"/>
    </row>
    <row r="390" spans="1:15" x14ac:dyDescent="0.25">
      <c r="A390" s="14"/>
      <c r="B390" s="14"/>
      <c r="C390" s="15"/>
      <c r="D390" s="14"/>
      <c r="E390" s="14"/>
      <c r="F390" s="14"/>
      <c r="G390" s="14"/>
      <c r="H390" s="15"/>
      <c r="I390" s="14"/>
      <c r="J390" s="14"/>
      <c r="K390" s="14"/>
      <c r="L390" s="14"/>
      <c r="M390" s="14"/>
      <c r="N390" s="13"/>
      <c r="O390" s="13"/>
    </row>
    <row r="391" spans="1:15" x14ac:dyDescent="0.25">
      <c r="A391" s="11"/>
      <c r="B391" s="11"/>
      <c r="C391" s="12"/>
      <c r="D391" s="11"/>
      <c r="E391" s="11"/>
      <c r="F391" s="11"/>
      <c r="G391" s="11"/>
      <c r="H391" s="12"/>
      <c r="I391" s="11"/>
      <c r="J391" s="11"/>
      <c r="K391" s="11"/>
      <c r="L391" s="11"/>
      <c r="M391" s="11"/>
      <c r="N391" s="13"/>
      <c r="O391" s="13"/>
    </row>
    <row r="392" spans="1:15" x14ac:dyDescent="0.25">
      <c r="A392" s="14"/>
      <c r="B392" s="14"/>
      <c r="C392" s="15"/>
      <c r="D392" s="14"/>
      <c r="E392" s="14"/>
      <c r="F392" s="14"/>
      <c r="G392" s="14"/>
      <c r="H392" s="15"/>
      <c r="I392" s="14"/>
      <c r="J392" s="14"/>
      <c r="K392" s="14"/>
      <c r="L392" s="14"/>
      <c r="M392" s="14"/>
      <c r="N392" s="13"/>
      <c r="O392" s="13"/>
    </row>
    <row r="393" spans="1:15" x14ac:dyDescent="0.25">
      <c r="A393" s="11"/>
      <c r="B393" s="11"/>
      <c r="C393" s="12"/>
      <c r="D393" s="11"/>
      <c r="E393" s="11"/>
      <c r="F393" s="11"/>
      <c r="G393" s="11"/>
      <c r="H393" s="12"/>
      <c r="I393" s="11"/>
      <c r="J393" s="11"/>
      <c r="K393" s="11"/>
      <c r="L393" s="11"/>
      <c r="M393" s="11"/>
      <c r="N393" s="13"/>
      <c r="O393" s="13"/>
    </row>
    <row r="394" spans="1:15" x14ac:dyDescent="0.25">
      <c r="A394" s="14"/>
      <c r="B394" s="14"/>
      <c r="C394" s="15"/>
      <c r="D394" s="14"/>
      <c r="E394" s="14"/>
      <c r="F394" s="14"/>
      <c r="G394" s="14"/>
      <c r="H394" s="15"/>
      <c r="I394" s="14"/>
      <c r="J394" s="14"/>
      <c r="K394" s="14"/>
      <c r="L394" s="14"/>
      <c r="M394" s="14"/>
      <c r="N394" s="13"/>
      <c r="O394" s="13"/>
    </row>
    <row r="395" spans="1:15" x14ac:dyDescent="0.25">
      <c r="A395" s="11"/>
      <c r="B395" s="11"/>
      <c r="C395" s="12"/>
      <c r="D395" s="11"/>
      <c r="E395" s="11"/>
      <c r="F395" s="11"/>
      <c r="G395" s="11"/>
      <c r="H395" s="12"/>
      <c r="I395" s="11"/>
      <c r="J395" s="11"/>
      <c r="K395" s="11"/>
      <c r="L395" s="11"/>
      <c r="M395" s="11"/>
      <c r="N395" s="13"/>
      <c r="O395" s="13"/>
    </row>
    <row r="396" spans="1:15" x14ac:dyDescent="0.25">
      <c r="A396" s="14"/>
      <c r="B396" s="14"/>
      <c r="C396" s="15"/>
      <c r="D396" s="14"/>
      <c r="E396" s="14"/>
      <c r="F396" s="14"/>
      <c r="G396" s="14"/>
      <c r="H396" s="15"/>
      <c r="I396" s="14"/>
      <c r="J396" s="14"/>
      <c r="K396" s="14"/>
      <c r="L396" s="14"/>
      <c r="M396" s="14"/>
      <c r="N396" s="13"/>
      <c r="O396" s="13"/>
    </row>
    <row r="397" spans="1:15" x14ac:dyDescent="0.25">
      <c r="A397" s="11"/>
      <c r="B397" s="11"/>
      <c r="C397" s="12"/>
      <c r="D397" s="11"/>
      <c r="E397" s="11"/>
      <c r="F397" s="11"/>
      <c r="G397" s="11"/>
      <c r="H397" s="12"/>
      <c r="I397" s="11"/>
      <c r="J397" s="11"/>
      <c r="K397" s="11"/>
      <c r="L397" s="11"/>
      <c r="M397" s="11"/>
      <c r="N397" s="13"/>
      <c r="O397" s="13"/>
    </row>
    <row r="398" spans="1:15" x14ac:dyDescent="0.25">
      <c r="A398" s="14"/>
      <c r="B398" s="14"/>
      <c r="C398" s="15"/>
      <c r="D398" s="14"/>
      <c r="E398" s="14"/>
      <c r="F398" s="14"/>
      <c r="G398" s="14"/>
      <c r="H398" s="15"/>
      <c r="I398" s="14"/>
      <c r="J398" s="14"/>
      <c r="K398" s="14"/>
      <c r="L398" s="14"/>
      <c r="M398" s="14"/>
      <c r="N398" s="13"/>
      <c r="O398" s="13"/>
    </row>
    <row r="399" spans="1:15" x14ac:dyDescent="0.25">
      <c r="A399" s="11"/>
      <c r="B399" s="11"/>
      <c r="C399" s="12"/>
      <c r="D399" s="11"/>
      <c r="E399" s="11"/>
      <c r="F399" s="11"/>
      <c r="G399" s="11"/>
      <c r="H399" s="12"/>
      <c r="I399" s="11"/>
      <c r="J399" s="11"/>
      <c r="K399" s="11"/>
      <c r="L399" s="11"/>
      <c r="M399" s="11"/>
      <c r="N399" s="13"/>
      <c r="O399" s="13"/>
    </row>
    <row r="400" spans="1:15" x14ac:dyDescent="0.25">
      <c r="A400" s="14"/>
      <c r="B400" s="14"/>
      <c r="C400" s="15"/>
      <c r="D400" s="14"/>
      <c r="E400" s="14"/>
      <c r="F400" s="14"/>
      <c r="G400" s="14"/>
      <c r="H400" s="15"/>
      <c r="I400" s="14"/>
      <c r="J400" s="14"/>
      <c r="K400" s="14"/>
      <c r="L400" s="14"/>
      <c r="M400" s="14"/>
      <c r="N400" s="13"/>
      <c r="O400" s="13"/>
    </row>
    <row r="401" spans="1:15" x14ac:dyDescent="0.25">
      <c r="A401" s="11"/>
      <c r="B401" s="11"/>
      <c r="C401" s="12"/>
      <c r="D401" s="11"/>
      <c r="E401" s="11"/>
      <c r="F401" s="11"/>
      <c r="G401" s="11"/>
      <c r="H401" s="12"/>
      <c r="I401" s="11"/>
      <c r="J401" s="11"/>
      <c r="K401" s="11"/>
      <c r="L401" s="11"/>
      <c r="M401" s="11"/>
      <c r="N401" s="13"/>
      <c r="O401" s="13"/>
    </row>
    <row r="402" spans="1:15" x14ac:dyDescent="0.25">
      <c r="A402" s="14"/>
      <c r="B402" s="14"/>
      <c r="C402" s="15"/>
      <c r="D402" s="14"/>
      <c r="E402" s="14"/>
      <c r="F402" s="14"/>
      <c r="G402" s="14"/>
      <c r="H402" s="15"/>
      <c r="I402" s="14"/>
      <c r="J402" s="14"/>
      <c r="K402" s="14"/>
      <c r="L402" s="14"/>
      <c r="M402" s="14"/>
      <c r="N402" s="13"/>
      <c r="O402" s="13"/>
    </row>
    <row r="403" spans="1:15" x14ac:dyDescent="0.25">
      <c r="A403" s="11"/>
      <c r="B403" s="11"/>
      <c r="C403" s="12"/>
      <c r="D403" s="11"/>
      <c r="E403" s="11"/>
      <c r="F403" s="11"/>
      <c r="G403" s="11"/>
      <c r="H403" s="12"/>
      <c r="I403" s="11"/>
      <c r="J403" s="11"/>
      <c r="K403" s="11"/>
      <c r="L403" s="11"/>
      <c r="M403" s="11"/>
      <c r="N403" s="13"/>
      <c r="O403" s="13"/>
    </row>
    <row r="404" spans="1:15" x14ac:dyDescent="0.25">
      <c r="A404" s="14"/>
      <c r="B404" s="14"/>
      <c r="C404" s="15"/>
      <c r="D404" s="14"/>
      <c r="E404" s="14"/>
      <c r="F404" s="14"/>
      <c r="G404" s="14"/>
      <c r="H404" s="15"/>
      <c r="I404" s="14"/>
      <c r="J404" s="14"/>
      <c r="K404" s="14"/>
      <c r="L404" s="14"/>
      <c r="M404" s="14"/>
      <c r="N404" s="13"/>
      <c r="O404" s="13"/>
    </row>
    <row r="405" spans="1:15" x14ac:dyDescent="0.25">
      <c r="A405" s="11"/>
      <c r="B405" s="11"/>
      <c r="C405" s="12"/>
      <c r="D405" s="11"/>
      <c r="E405" s="11"/>
      <c r="F405" s="11"/>
      <c r="G405" s="11"/>
      <c r="H405" s="12"/>
      <c r="I405" s="11"/>
      <c r="J405" s="11"/>
      <c r="K405" s="11"/>
      <c r="L405" s="11"/>
      <c r="M405" s="11"/>
      <c r="N405" s="13"/>
      <c r="O405" s="13"/>
    </row>
    <row r="406" spans="1:15" x14ac:dyDescent="0.25">
      <c r="A406" s="14"/>
      <c r="B406" s="14"/>
      <c r="C406" s="15"/>
      <c r="D406" s="14"/>
      <c r="E406" s="14"/>
      <c r="F406" s="14"/>
      <c r="G406" s="14"/>
      <c r="H406" s="15"/>
      <c r="I406" s="14"/>
      <c r="J406" s="14"/>
      <c r="K406" s="14"/>
      <c r="L406" s="14"/>
      <c r="M406" s="14"/>
      <c r="N406" s="13"/>
      <c r="O406" s="13"/>
    </row>
    <row r="407" spans="1:15" x14ac:dyDescent="0.25">
      <c r="A407" s="11"/>
      <c r="B407" s="11"/>
      <c r="C407" s="12"/>
      <c r="D407" s="11"/>
      <c r="E407" s="11"/>
      <c r="F407" s="11"/>
      <c r="G407" s="11"/>
      <c r="H407" s="12"/>
      <c r="I407" s="11"/>
      <c r="J407" s="11"/>
      <c r="K407" s="11"/>
      <c r="L407" s="11"/>
      <c r="M407" s="11"/>
      <c r="N407" s="13"/>
      <c r="O407" s="13"/>
    </row>
    <row r="408" spans="1:15" x14ac:dyDescent="0.25">
      <c r="A408" s="14"/>
      <c r="B408" s="14"/>
      <c r="C408" s="15"/>
      <c r="D408" s="14"/>
      <c r="E408" s="14"/>
      <c r="F408" s="14"/>
      <c r="G408" s="14"/>
      <c r="H408" s="15"/>
      <c r="I408" s="14"/>
      <c r="J408" s="14"/>
      <c r="K408" s="14"/>
      <c r="L408" s="14"/>
      <c r="M408" s="14"/>
      <c r="N408" s="13"/>
      <c r="O408" s="13"/>
    </row>
    <row r="409" spans="1:15" x14ac:dyDescent="0.25">
      <c r="A409" s="11"/>
      <c r="B409" s="11"/>
      <c r="C409" s="12"/>
      <c r="D409" s="11"/>
      <c r="E409" s="11"/>
      <c r="F409" s="11"/>
      <c r="G409" s="11"/>
      <c r="H409" s="12"/>
      <c r="I409" s="11"/>
      <c r="J409" s="11"/>
      <c r="K409" s="11"/>
      <c r="L409" s="11"/>
      <c r="M409" s="11"/>
      <c r="N409" s="13"/>
      <c r="O409" s="13"/>
    </row>
    <row r="410" spans="1:15" x14ac:dyDescent="0.25">
      <c r="A410" s="14"/>
      <c r="B410" s="14"/>
      <c r="C410" s="15"/>
      <c r="D410" s="14"/>
      <c r="E410" s="14"/>
      <c r="F410" s="14"/>
      <c r="G410" s="14"/>
      <c r="H410" s="15"/>
      <c r="I410" s="14"/>
      <c r="J410" s="14"/>
      <c r="K410" s="14"/>
      <c r="L410" s="14"/>
      <c r="M410" s="14"/>
      <c r="N410" s="13"/>
      <c r="O410" s="13"/>
    </row>
    <row r="411" spans="1:15" x14ac:dyDescent="0.25">
      <c r="A411" s="11"/>
      <c r="B411" s="11"/>
      <c r="C411" s="12"/>
      <c r="D411" s="11"/>
      <c r="E411" s="11"/>
      <c r="F411" s="11"/>
      <c r="G411" s="11"/>
      <c r="H411" s="12"/>
      <c r="I411" s="11"/>
      <c r="J411" s="11"/>
      <c r="K411" s="11"/>
      <c r="L411" s="11"/>
      <c r="M411" s="11"/>
      <c r="N411" s="13"/>
      <c r="O411" s="13"/>
    </row>
    <row r="412" spans="1:15" x14ac:dyDescent="0.25">
      <c r="A412" s="14"/>
      <c r="B412" s="14"/>
      <c r="C412" s="15"/>
      <c r="D412" s="14"/>
      <c r="E412" s="14"/>
      <c r="F412" s="14"/>
      <c r="G412" s="14"/>
      <c r="H412" s="15"/>
      <c r="I412" s="14"/>
      <c r="J412" s="14"/>
      <c r="K412" s="14"/>
      <c r="L412" s="14"/>
      <c r="M412" s="14"/>
      <c r="N412" s="13"/>
      <c r="O412" s="13"/>
    </row>
    <row r="413" spans="1:15" x14ac:dyDescent="0.25">
      <c r="A413" s="11"/>
      <c r="B413" s="11"/>
      <c r="C413" s="12"/>
      <c r="D413" s="11"/>
      <c r="E413" s="11"/>
      <c r="F413" s="11"/>
      <c r="G413" s="11"/>
      <c r="H413" s="12"/>
      <c r="I413" s="11"/>
      <c r="J413" s="11"/>
      <c r="K413" s="11"/>
      <c r="L413" s="11"/>
      <c r="M413" s="11"/>
      <c r="N413" s="13"/>
      <c r="O413" s="13"/>
    </row>
    <row r="414" spans="1:15" x14ac:dyDescent="0.25">
      <c r="A414" s="14"/>
      <c r="B414" s="14"/>
      <c r="C414" s="15"/>
      <c r="D414" s="14"/>
      <c r="E414" s="14"/>
      <c r="F414" s="14"/>
      <c r="G414" s="14"/>
      <c r="H414" s="15"/>
      <c r="I414" s="14"/>
      <c r="J414" s="14"/>
      <c r="K414" s="14"/>
      <c r="L414" s="14"/>
      <c r="M414" s="14"/>
      <c r="N414" s="13"/>
      <c r="O414" s="13"/>
    </row>
    <row r="415" spans="1:15" x14ac:dyDescent="0.25">
      <c r="A415" s="11"/>
      <c r="B415" s="11"/>
      <c r="C415" s="12"/>
      <c r="D415" s="11"/>
      <c r="E415" s="11"/>
      <c r="F415" s="11"/>
      <c r="G415" s="11"/>
      <c r="H415" s="12"/>
      <c r="I415" s="11"/>
      <c r="J415" s="11"/>
      <c r="K415" s="11"/>
      <c r="L415" s="11"/>
      <c r="M415" s="11"/>
      <c r="N415" s="13"/>
      <c r="O415" s="13"/>
    </row>
    <row r="416" spans="1:15" x14ac:dyDescent="0.25">
      <c r="A416" s="14"/>
      <c r="B416" s="14"/>
      <c r="C416" s="15"/>
      <c r="D416" s="14"/>
      <c r="E416" s="14"/>
      <c r="F416" s="14"/>
      <c r="G416" s="14"/>
      <c r="H416" s="15"/>
      <c r="I416" s="14"/>
      <c r="J416" s="14"/>
      <c r="K416" s="14"/>
      <c r="L416" s="14"/>
      <c r="M416" s="14"/>
      <c r="N416" s="13"/>
      <c r="O416" s="13"/>
    </row>
    <row r="417" spans="1:15" x14ac:dyDescent="0.25">
      <c r="A417" s="11"/>
      <c r="B417" s="11"/>
      <c r="C417" s="12"/>
      <c r="D417" s="11"/>
      <c r="E417" s="11"/>
      <c r="F417" s="11"/>
      <c r="G417" s="11"/>
      <c r="H417" s="12"/>
      <c r="I417" s="11"/>
      <c r="J417" s="11"/>
      <c r="K417" s="11"/>
      <c r="L417" s="11"/>
      <c r="M417" s="11"/>
      <c r="N417" s="13"/>
      <c r="O417" s="13"/>
    </row>
    <row r="418" spans="1:15" x14ac:dyDescent="0.25">
      <c r="A418" s="14"/>
      <c r="B418" s="14"/>
      <c r="C418" s="15"/>
      <c r="D418" s="14"/>
      <c r="E418" s="14"/>
      <c r="F418" s="14"/>
      <c r="G418" s="14"/>
      <c r="H418" s="15"/>
      <c r="I418" s="14"/>
      <c r="J418" s="14"/>
      <c r="K418" s="14"/>
      <c r="L418" s="14"/>
      <c r="M418" s="14"/>
      <c r="N418" s="13"/>
      <c r="O418" s="13"/>
    </row>
    <row r="419" spans="1:15" x14ac:dyDescent="0.25">
      <c r="A419" s="11"/>
      <c r="B419" s="11"/>
      <c r="C419" s="12"/>
      <c r="D419" s="11"/>
      <c r="E419" s="11"/>
      <c r="F419" s="11"/>
      <c r="G419" s="11"/>
      <c r="H419" s="12"/>
      <c r="I419" s="11"/>
      <c r="J419" s="11"/>
      <c r="K419" s="11"/>
      <c r="L419" s="11"/>
      <c r="M419" s="11"/>
      <c r="N419" s="13"/>
      <c r="O419" s="13"/>
    </row>
    <row r="420" spans="1:15" x14ac:dyDescent="0.25">
      <c r="A420" s="14"/>
      <c r="B420" s="14"/>
      <c r="C420" s="15"/>
      <c r="D420" s="14"/>
      <c r="E420" s="14"/>
      <c r="F420" s="14"/>
      <c r="G420" s="14"/>
      <c r="H420" s="15"/>
      <c r="I420" s="14"/>
      <c r="J420" s="14"/>
      <c r="K420" s="14"/>
      <c r="L420" s="14"/>
      <c r="M420" s="14"/>
      <c r="N420" s="13"/>
      <c r="O420" s="13"/>
    </row>
    <row r="421" spans="1:15" x14ac:dyDescent="0.25">
      <c r="A421" s="11"/>
      <c r="B421" s="11"/>
      <c r="C421" s="12"/>
      <c r="D421" s="11"/>
      <c r="E421" s="11"/>
      <c r="F421" s="11"/>
      <c r="G421" s="11"/>
      <c r="H421" s="12"/>
      <c r="I421" s="11"/>
      <c r="J421" s="11"/>
      <c r="K421" s="11"/>
      <c r="L421" s="11"/>
      <c r="M421" s="11"/>
      <c r="N421" s="13"/>
      <c r="O421" s="13"/>
    </row>
    <row r="422" spans="1:15" x14ac:dyDescent="0.25">
      <c r="A422" s="14"/>
      <c r="B422" s="14"/>
      <c r="C422" s="15"/>
      <c r="D422" s="14"/>
      <c r="E422" s="14"/>
      <c r="F422" s="14"/>
      <c r="G422" s="14"/>
      <c r="H422" s="15"/>
      <c r="I422" s="14"/>
      <c r="J422" s="14"/>
      <c r="K422" s="14"/>
      <c r="L422" s="14"/>
      <c r="M422" s="14"/>
      <c r="N422" s="13"/>
      <c r="O422" s="13"/>
    </row>
    <row r="423" spans="1:15" x14ac:dyDescent="0.25">
      <c r="A423" s="11"/>
      <c r="B423" s="11"/>
      <c r="C423" s="12"/>
      <c r="D423" s="11"/>
      <c r="E423" s="11"/>
      <c r="F423" s="11"/>
      <c r="G423" s="11"/>
      <c r="H423" s="12"/>
      <c r="I423" s="11"/>
      <c r="J423" s="11"/>
      <c r="K423" s="11"/>
      <c r="L423" s="11"/>
      <c r="M423" s="11"/>
      <c r="N423" s="13"/>
      <c r="O423" s="13"/>
    </row>
    <row r="424" spans="1:15" x14ac:dyDescent="0.25">
      <c r="A424" s="14"/>
      <c r="B424" s="14"/>
      <c r="C424" s="15"/>
      <c r="D424" s="14"/>
      <c r="E424" s="14"/>
      <c r="F424" s="14"/>
      <c r="G424" s="14"/>
      <c r="H424" s="15"/>
      <c r="I424" s="14"/>
      <c r="J424" s="14"/>
      <c r="K424" s="14"/>
      <c r="L424" s="14"/>
      <c r="M424" s="14"/>
      <c r="N424" s="13"/>
      <c r="O424" s="13"/>
    </row>
    <row r="425" spans="1:15" x14ac:dyDescent="0.25">
      <c r="A425" s="11"/>
      <c r="B425" s="11"/>
      <c r="C425" s="12"/>
      <c r="D425" s="11"/>
      <c r="E425" s="11"/>
      <c r="F425" s="11"/>
      <c r="G425" s="11"/>
      <c r="H425" s="12"/>
      <c r="I425" s="11"/>
      <c r="J425" s="11"/>
      <c r="K425" s="11"/>
      <c r="L425" s="11"/>
      <c r="M425" s="11"/>
      <c r="N425" s="13"/>
      <c r="O425" s="13"/>
    </row>
    <row r="426" spans="1:15" x14ac:dyDescent="0.25">
      <c r="A426" s="14"/>
      <c r="B426" s="14"/>
      <c r="C426" s="15"/>
      <c r="D426" s="14"/>
      <c r="E426" s="14"/>
      <c r="F426" s="14"/>
      <c r="G426" s="14"/>
      <c r="H426" s="15"/>
      <c r="I426" s="14"/>
      <c r="J426" s="14"/>
      <c r="K426" s="14"/>
      <c r="L426" s="14"/>
      <c r="M426" s="14"/>
      <c r="N426" s="13"/>
      <c r="O426" s="13"/>
    </row>
    <row r="427" spans="1:15" x14ac:dyDescent="0.25">
      <c r="A427" s="11"/>
      <c r="B427" s="11"/>
      <c r="C427" s="12"/>
      <c r="D427" s="11"/>
      <c r="E427" s="11"/>
      <c r="F427" s="11"/>
      <c r="G427" s="11"/>
      <c r="H427" s="12"/>
      <c r="I427" s="11"/>
      <c r="J427" s="11"/>
      <c r="K427" s="11"/>
      <c r="L427" s="11"/>
      <c r="M427" s="11"/>
      <c r="N427" s="13"/>
      <c r="O427" s="13"/>
    </row>
    <row r="428" spans="1:15" x14ac:dyDescent="0.25">
      <c r="A428" s="14"/>
      <c r="B428" s="14"/>
      <c r="C428" s="15"/>
      <c r="D428" s="14"/>
      <c r="E428" s="14"/>
      <c r="F428" s="14"/>
      <c r="G428" s="14"/>
      <c r="H428" s="15"/>
      <c r="I428" s="14"/>
      <c r="J428" s="14"/>
      <c r="K428" s="14"/>
      <c r="L428" s="14"/>
      <c r="M428" s="14"/>
      <c r="N428" s="13"/>
      <c r="O428" s="13"/>
    </row>
    <row r="429" spans="1:15" x14ac:dyDescent="0.25">
      <c r="A429" s="11"/>
      <c r="B429" s="11"/>
      <c r="C429" s="12"/>
      <c r="D429" s="11"/>
      <c r="E429" s="11"/>
      <c r="F429" s="11"/>
      <c r="G429" s="11"/>
      <c r="H429" s="12"/>
      <c r="I429" s="11"/>
      <c r="J429" s="11"/>
      <c r="K429" s="11"/>
      <c r="L429" s="11"/>
      <c r="M429" s="11"/>
      <c r="N429" s="13"/>
      <c r="O429" s="13"/>
    </row>
    <row r="430" spans="1:15" x14ac:dyDescent="0.25">
      <c r="A430" s="14"/>
      <c r="B430" s="14"/>
      <c r="C430" s="15"/>
      <c r="D430" s="14"/>
      <c r="E430" s="14"/>
      <c r="F430" s="14"/>
      <c r="G430" s="14"/>
      <c r="H430" s="15"/>
      <c r="I430" s="14"/>
      <c r="J430" s="14"/>
      <c r="K430" s="14"/>
      <c r="L430" s="14"/>
      <c r="M430" s="14"/>
      <c r="N430" s="13"/>
      <c r="O430" s="13"/>
    </row>
    <row r="431" spans="1:15" x14ac:dyDescent="0.25">
      <c r="A431" s="11"/>
      <c r="B431" s="11"/>
      <c r="C431" s="12"/>
      <c r="D431" s="11"/>
      <c r="E431" s="11"/>
      <c r="F431" s="11"/>
      <c r="G431" s="11"/>
      <c r="H431" s="12"/>
      <c r="I431" s="11"/>
      <c r="J431" s="11"/>
      <c r="K431" s="11"/>
      <c r="L431" s="11"/>
      <c r="M431" s="11"/>
      <c r="N431" s="13"/>
      <c r="O431" s="13"/>
    </row>
    <row r="432" spans="1:15" x14ac:dyDescent="0.25">
      <c r="A432" s="14"/>
      <c r="B432" s="14"/>
      <c r="C432" s="15"/>
      <c r="D432" s="14"/>
      <c r="E432" s="14"/>
      <c r="F432" s="14"/>
      <c r="G432" s="14"/>
      <c r="H432" s="15"/>
      <c r="I432" s="14"/>
      <c r="J432" s="14"/>
      <c r="K432" s="14"/>
      <c r="L432" s="14"/>
      <c r="M432" s="14"/>
      <c r="N432" s="13"/>
      <c r="O432" s="13"/>
    </row>
    <row r="433" spans="1:15" x14ac:dyDescent="0.25">
      <c r="A433" s="11"/>
      <c r="B433" s="11"/>
      <c r="C433" s="12"/>
      <c r="D433" s="11"/>
      <c r="E433" s="11"/>
      <c r="F433" s="11"/>
      <c r="G433" s="11"/>
      <c r="H433" s="12"/>
      <c r="I433" s="11"/>
      <c r="J433" s="11"/>
      <c r="K433" s="11"/>
      <c r="L433" s="11"/>
      <c r="M433" s="11"/>
      <c r="N433" s="13"/>
      <c r="O433" s="13"/>
    </row>
    <row r="434" spans="1:15" x14ac:dyDescent="0.25">
      <c r="A434" s="14"/>
      <c r="B434" s="14"/>
      <c r="C434" s="15"/>
      <c r="D434" s="14"/>
      <c r="E434" s="14"/>
      <c r="F434" s="14"/>
      <c r="G434" s="14"/>
      <c r="H434" s="15"/>
      <c r="I434" s="14"/>
      <c r="J434" s="14"/>
      <c r="K434" s="14"/>
      <c r="L434" s="14"/>
      <c r="M434" s="14"/>
      <c r="N434" s="13"/>
      <c r="O434" s="13"/>
    </row>
    <row r="435" spans="1:15" x14ac:dyDescent="0.25">
      <c r="A435" s="11"/>
      <c r="B435" s="11"/>
      <c r="C435" s="12"/>
      <c r="D435" s="11"/>
      <c r="E435" s="11"/>
      <c r="F435" s="11"/>
      <c r="G435" s="11"/>
      <c r="H435" s="12"/>
      <c r="I435" s="11"/>
      <c r="J435" s="11"/>
      <c r="K435" s="11"/>
      <c r="L435" s="11"/>
      <c r="M435" s="11"/>
      <c r="N435" s="13"/>
      <c r="O435" s="13"/>
    </row>
    <row r="436" spans="1:15" x14ac:dyDescent="0.25">
      <c r="A436" s="14"/>
      <c r="B436" s="14"/>
      <c r="C436" s="15"/>
      <c r="D436" s="14"/>
      <c r="E436" s="14"/>
      <c r="F436" s="14"/>
      <c r="G436" s="14"/>
      <c r="H436" s="15"/>
      <c r="I436" s="14"/>
      <c r="J436" s="14"/>
      <c r="K436" s="14"/>
      <c r="L436" s="14"/>
      <c r="M436" s="14"/>
      <c r="N436" s="13"/>
      <c r="O436" s="13"/>
    </row>
    <row r="437" spans="1:15" x14ac:dyDescent="0.25">
      <c r="A437" s="11"/>
      <c r="B437" s="11"/>
      <c r="C437" s="12"/>
      <c r="D437" s="11"/>
      <c r="E437" s="11"/>
      <c r="F437" s="11"/>
      <c r="G437" s="11"/>
      <c r="H437" s="12"/>
      <c r="I437" s="11"/>
      <c r="J437" s="11"/>
      <c r="K437" s="11"/>
      <c r="L437" s="11"/>
      <c r="M437" s="11"/>
      <c r="N437" s="13"/>
      <c r="O437" s="13"/>
    </row>
    <row r="438" spans="1:15" x14ac:dyDescent="0.25">
      <c r="A438" s="14"/>
      <c r="B438" s="14"/>
      <c r="C438" s="15"/>
      <c r="D438" s="14"/>
      <c r="E438" s="14"/>
      <c r="F438" s="14"/>
      <c r="G438" s="14"/>
      <c r="H438" s="15"/>
      <c r="I438" s="14"/>
      <c r="J438" s="14"/>
      <c r="K438" s="14"/>
      <c r="L438" s="14"/>
      <c r="M438" s="14"/>
      <c r="N438" s="13"/>
      <c r="O438" s="13"/>
    </row>
    <row r="439" spans="1:15" x14ac:dyDescent="0.25">
      <c r="A439" s="11"/>
      <c r="B439" s="11"/>
      <c r="C439" s="12"/>
      <c r="D439" s="11"/>
      <c r="E439" s="11"/>
      <c r="F439" s="11"/>
      <c r="G439" s="11"/>
      <c r="H439" s="12"/>
      <c r="I439" s="11"/>
      <c r="J439" s="11"/>
      <c r="K439" s="11"/>
      <c r="L439" s="11"/>
      <c r="M439" s="11"/>
      <c r="N439" s="13"/>
      <c r="O439" s="13"/>
    </row>
    <row r="440" spans="1:15" x14ac:dyDescent="0.25">
      <c r="A440" s="14"/>
      <c r="B440" s="14"/>
      <c r="C440" s="15"/>
      <c r="D440" s="14"/>
      <c r="E440" s="14"/>
      <c r="F440" s="14"/>
      <c r="G440" s="14"/>
      <c r="H440" s="15"/>
      <c r="I440" s="14"/>
      <c r="J440" s="14"/>
      <c r="K440" s="14"/>
      <c r="L440" s="14"/>
      <c r="M440" s="14"/>
      <c r="N440" s="13"/>
      <c r="O440" s="13"/>
    </row>
    <row r="441" spans="1:15" x14ac:dyDescent="0.25">
      <c r="A441" s="11"/>
      <c r="B441" s="11"/>
      <c r="C441" s="12"/>
      <c r="D441" s="11"/>
      <c r="E441" s="11"/>
      <c r="F441" s="11"/>
      <c r="G441" s="11"/>
      <c r="H441" s="12"/>
      <c r="I441" s="11"/>
      <c r="J441" s="11"/>
      <c r="K441" s="11"/>
      <c r="L441" s="11"/>
      <c r="M441" s="11"/>
      <c r="N441" s="13"/>
      <c r="O441" s="13"/>
    </row>
    <row r="442" spans="1:15" x14ac:dyDescent="0.25">
      <c r="A442" s="14"/>
      <c r="B442" s="14"/>
      <c r="C442" s="15"/>
      <c r="D442" s="14"/>
      <c r="E442" s="14"/>
      <c r="F442" s="14"/>
      <c r="G442" s="14"/>
      <c r="H442" s="15"/>
      <c r="I442" s="14"/>
      <c r="J442" s="14"/>
      <c r="K442" s="14"/>
      <c r="L442" s="14"/>
      <c r="M442" s="14"/>
      <c r="N442" s="13"/>
      <c r="O442" s="13"/>
    </row>
    <row r="443" spans="1:15" x14ac:dyDescent="0.25">
      <c r="A443" s="11"/>
      <c r="B443" s="11"/>
      <c r="C443" s="12"/>
      <c r="D443" s="11"/>
      <c r="E443" s="11"/>
      <c r="F443" s="11"/>
      <c r="G443" s="11"/>
      <c r="H443" s="12"/>
      <c r="I443" s="11"/>
      <c r="J443" s="11"/>
      <c r="K443" s="11"/>
      <c r="L443" s="11"/>
      <c r="M443" s="11"/>
      <c r="N443" s="13"/>
      <c r="O443" s="13"/>
    </row>
    <row r="444" spans="1:15" x14ac:dyDescent="0.25">
      <c r="A444" s="14"/>
      <c r="B444" s="14"/>
      <c r="C444" s="15"/>
      <c r="D444" s="14"/>
      <c r="E444" s="14"/>
      <c r="F444" s="14"/>
      <c r="G444" s="14"/>
      <c r="H444" s="15"/>
      <c r="I444" s="14"/>
      <c r="J444" s="14"/>
      <c r="K444" s="14"/>
      <c r="L444" s="14"/>
      <c r="M444" s="14"/>
      <c r="N444" s="13"/>
      <c r="O444" s="13"/>
    </row>
    <row r="445" spans="1:15" x14ac:dyDescent="0.25">
      <c r="A445" s="11"/>
      <c r="B445" s="11"/>
      <c r="C445" s="12"/>
      <c r="D445" s="11"/>
      <c r="E445" s="11"/>
      <c r="F445" s="11"/>
      <c r="G445" s="11"/>
      <c r="H445" s="12"/>
      <c r="I445" s="11"/>
      <c r="J445" s="11"/>
      <c r="K445" s="11"/>
      <c r="L445" s="11"/>
      <c r="M445" s="11"/>
      <c r="N445" s="13"/>
      <c r="O445" s="13"/>
    </row>
    <row r="446" spans="1:15" x14ac:dyDescent="0.25">
      <c r="A446" s="14"/>
      <c r="B446" s="14"/>
      <c r="C446" s="15"/>
      <c r="D446" s="14"/>
      <c r="E446" s="14"/>
      <c r="F446" s="14"/>
      <c r="G446" s="14"/>
      <c r="H446" s="15"/>
      <c r="I446" s="14"/>
      <c r="J446" s="14"/>
      <c r="K446" s="14"/>
      <c r="L446" s="14"/>
      <c r="M446" s="14"/>
      <c r="N446" s="13"/>
      <c r="O446" s="13"/>
    </row>
    <row r="447" spans="1:15" x14ac:dyDescent="0.25">
      <c r="A447" s="11"/>
      <c r="B447" s="11"/>
      <c r="C447" s="12"/>
      <c r="D447" s="11"/>
      <c r="E447" s="11"/>
      <c r="F447" s="11"/>
      <c r="G447" s="11"/>
      <c r="H447" s="12"/>
      <c r="I447" s="11"/>
      <c r="J447" s="11"/>
      <c r="K447" s="11"/>
      <c r="L447" s="11"/>
      <c r="M447" s="11"/>
      <c r="N447" s="13"/>
      <c r="O447" s="13"/>
    </row>
    <row r="448" spans="1:15" x14ac:dyDescent="0.25">
      <c r="A448" s="14"/>
      <c r="B448" s="14"/>
      <c r="C448" s="15"/>
      <c r="D448" s="14"/>
      <c r="E448" s="14"/>
      <c r="F448" s="14"/>
      <c r="G448" s="14"/>
      <c r="H448" s="15"/>
      <c r="I448" s="14"/>
      <c r="J448" s="14"/>
      <c r="K448" s="14"/>
      <c r="L448" s="14"/>
      <c r="M448" s="14"/>
      <c r="N448" s="13"/>
      <c r="O448" s="13"/>
    </row>
    <row r="449" spans="1:15" x14ac:dyDescent="0.25">
      <c r="A449" s="11"/>
      <c r="B449" s="11"/>
      <c r="C449" s="12"/>
      <c r="D449" s="11"/>
      <c r="E449" s="11"/>
      <c r="F449" s="11"/>
      <c r="G449" s="11"/>
      <c r="H449" s="12"/>
      <c r="I449" s="11"/>
      <c r="J449" s="11"/>
      <c r="K449" s="11"/>
      <c r="L449" s="11"/>
      <c r="M449" s="11"/>
      <c r="N449" s="13"/>
      <c r="O449" s="13"/>
    </row>
    <row r="450" spans="1:15" x14ac:dyDescent="0.25">
      <c r="A450" s="14"/>
      <c r="B450" s="14"/>
      <c r="C450" s="15"/>
      <c r="D450" s="14"/>
      <c r="E450" s="14"/>
      <c r="F450" s="14"/>
      <c r="G450" s="14"/>
      <c r="H450" s="15"/>
      <c r="I450" s="14"/>
      <c r="J450" s="14"/>
      <c r="K450" s="14"/>
      <c r="L450" s="14"/>
      <c r="M450" s="14"/>
      <c r="N450" s="13"/>
      <c r="O450" s="13"/>
    </row>
    <row r="451" spans="1:15" x14ac:dyDescent="0.25">
      <c r="A451" s="11"/>
      <c r="B451" s="11"/>
      <c r="C451" s="12"/>
      <c r="D451" s="11"/>
      <c r="E451" s="11"/>
      <c r="F451" s="11"/>
      <c r="G451" s="11"/>
      <c r="H451" s="12"/>
      <c r="I451" s="11"/>
      <c r="J451" s="11"/>
      <c r="K451" s="11"/>
      <c r="L451" s="11"/>
      <c r="M451" s="11"/>
      <c r="N451" s="13"/>
      <c r="O451" s="13"/>
    </row>
    <row r="452" spans="1:15" x14ac:dyDescent="0.25">
      <c r="A452" s="14"/>
      <c r="B452" s="14"/>
      <c r="C452" s="15"/>
      <c r="D452" s="14"/>
      <c r="E452" s="14"/>
      <c r="F452" s="14"/>
      <c r="G452" s="14"/>
      <c r="H452" s="15"/>
      <c r="I452" s="14"/>
      <c r="J452" s="14"/>
      <c r="K452" s="14"/>
      <c r="L452" s="14"/>
      <c r="M452" s="14"/>
      <c r="N452" s="13"/>
      <c r="O452" s="13"/>
    </row>
    <row r="453" spans="1:15" x14ac:dyDescent="0.25">
      <c r="A453" s="11"/>
      <c r="B453" s="11"/>
      <c r="C453" s="12"/>
      <c r="D453" s="11"/>
      <c r="E453" s="11"/>
      <c r="F453" s="11"/>
      <c r="G453" s="11"/>
      <c r="H453" s="12"/>
      <c r="I453" s="11"/>
      <c r="J453" s="11"/>
      <c r="K453" s="11"/>
      <c r="L453" s="11"/>
      <c r="M453" s="11"/>
      <c r="N453" s="13"/>
      <c r="O453" s="13"/>
    </row>
    <row r="454" spans="1:15" x14ac:dyDescent="0.25">
      <c r="A454" s="14"/>
      <c r="B454" s="14"/>
      <c r="C454" s="15"/>
      <c r="D454" s="14"/>
      <c r="E454" s="14"/>
      <c r="F454" s="14"/>
      <c r="G454" s="14"/>
      <c r="H454" s="15"/>
      <c r="I454" s="14"/>
      <c r="J454" s="14"/>
      <c r="K454" s="14"/>
      <c r="L454" s="14"/>
      <c r="M454" s="14"/>
      <c r="N454" s="13"/>
      <c r="O454" s="13"/>
    </row>
    <row r="455" spans="1:15" x14ac:dyDescent="0.25">
      <c r="A455" s="11"/>
      <c r="B455" s="11"/>
      <c r="C455" s="12"/>
      <c r="D455" s="11"/>
      <c r="E455" s="11"/>
      <c r="F455" s="11"/>
      <c r="G455" s="11"/>
      <c r="H455" s="12"/>
      <c r="I455" s="11"/>
      <c r="J455" s="11"/>
      <c r="K455" s="11"/>
      <c r="L455" s="11"/>
      <c r="M455" s="11"/>
      <c r="N455" s="13"/>
      <c r="O455" s="13"/>
    </row>
    <row r="456" spans="1:15" x14ac:dyDescent="0.25">
      <c r="A456" s="14"/>
      <c r="B456" s="14"/>
      <c r="C456" s="15"/>
      <c r="D456" s="14"/>
      <c r="E456" s="14"/>
      <c r="F456" s="14"/>
      <c r="G456" s="14"/>
      <c r="H456" s="15"/>
      <c r="I456" s="14"/>
      <c r="J456" s="14"/>
      <c r="K456" s="14"/>
      <c r="L456" s="14"/>
      <c r="M456" s="14"/>
      <c r="N456" s="13"/>
      <c r="O456" s="13"/>
    </row>
    <row r="457" spans="1:15" x14ac:dyDescent="0.25">
      <c r="A457" s="11"/>
      <c r="B457" s="11"/>
      <c r="C457" s="12"/>
      <c r="D457" s="11"/>
      <c r="E457" s="11"/>
      <c r="F457" s="11"/>
      <c r="G457" s="11"/>
      <c r="H457" s="12"/>
      <c r="I457" s="11"/>
      <c r="J457" s="11"/>
      <c r="K457" s="11"/>
      <c r="L457" s="11"/>
      <c r="M457" s="11"/>
      <c r="N457" s="13"/>
      <c r="O457" s="13"/>
    </row>
    <row r="458" spans="1:15" x14ac:dyDescent="0.25">
      <c r="A458" s="14"/>
      <c r="B458" s="14"/>
      <c r="C458" s="15"/>
      <c r="D458" s="14"/>
      <c r="E458" s="14"/>
      <c r="F458" s="14"/>
      <c r="G458" s="14"/>
      <c r="H458" s="15"/>
      <c r="I458" s="14"/>
      <c r="J458" s="14"/>
      <c r="K458" s="14"/>
      <c r="L458" s="14"/>
      <c r="M458" s="14"/>
      <c r="N458" s="13"/>
      <c r="O458" s="13"/>
    </row>
    <row r="459" spans="1:15" x14ac:dyDescent="0.25">
      <c r="A459" s="11"/>
      <c r="B459" s="11"/>
      <c r="C459" s="12"/>
      <c r="D459" s="11"/>
      <c r="E459" s="11"/>
      <c r="F459" s="11"/>
      <c r="G459" s="11"/>
      <c r="H459" s="12"/>
      <c r="I459" s="11"/>
      <c r="J459" s="11"/>
      <c r="K459" s="11"/>
      <c r="L459" s="11"/>
      <c r="M459" s="11"/>
      <c r="N459" s="13"/>
      <c r="O459" s="13"/>
    </row>
    <row r="460" spans="1:15" x14ac:dyDescent="0.25">
      <c r="A460" s="14"/>
      <c r="B460" s="14"/>
      <c r="C460" s="15"/>
      <c r="D460" s="14"/>
      <c r="E460" s="14"/>
      <c r="F460" s="14"/>
      <c r="G460" s="14"/>
      <c r="H460" s="15"/>
      <c r="I460" s="14"/>
      <c r="J460" s="14"/>
      <c r="K460" s="14"/>
      <c r="L460" s="14"/>
      <c r="M460" s="14"/>
      <c r="N460" s="13"/>
      <c r="O460" s="13"/>
    </row>
    <row r="461" spans="1:15" x14ac:dyDescent="0.25">
      <c r="A461" s="11"/>
      <c r="B461" s="11"/>
      <c r="C461" s="12"/>
      <c r="D461" s="11"/>
      <c r="E461" s="11"/>
      <c r="F461" s="11"/>
      <c r="G461" s="11"/>
      <c r="H461" s="12"/>
      <c r="I461" s="11"/>
      <c r="J461" s="11"/>
      <c r="K461" s="11"/>
      <c r="L461" s="11"/>
      <c r="M461" s="11"/>
      <c r="N461" s="13"/>
      <c r="O461" s="13"/>
    </row>
    <row r="462" spans="1:15" x14ac:dyDescent="0.25">
      <c r="A462" s="14"/>
      <c r="B462" s="14"/>
      <c r="C462" s="15"/>
      <c r="D462" s="14"/>
      <c r="E462" s="14"/>
      <c r="F462" s="14"/>
      <c r="G462" s="14"/>
      <c r="H462" s="15"/>
      <c r="I462" s="14"/>
      <c r="J462" s="14"/>
      <c r="K462" s="14"/>
      <c r="L462" s="14"/>
      <c r="M462" s="14"/>
      <c r="N462" s="13"/>
      <c r="O462" s="13"/>
    </row>
    <row r="463" spans="1:15" x14ac:dyDescent="0.25">
      <c r="A463" s="11"/>
      <c r="B463" s="11"/>
      <c r="C463" s="12"/>
      <c r="D463" s="11"/>
      <c r="E463" s="11"/>
      <c r="F463" s="11"/>
      <c r="G463" s="11"/>
      <c r="H463" s="12"/>
      <c r="I463" s="11"/>
      <c r="J463" s="11"/>
      <c r="K463" s="11"/>
      <c r="L463" s="11"/>
      <c r="M463" s="11"/>
      <c r="N463" s="13"/>
      <c r="O463" s="13"/>
    </row>
    <row r="464" spans="1:15" x14ac:dyDescent="0.25">
      <c r="A464" s="14"/>
      <c r="B464" s="14"/>
      <c r="C464" s="15"/>
      <c r="D464" s="14"/>
      <c r="E464" s="14"/>
      <c r="F464" s="14"/>
      <c r="G464" s="14"/>
      <c r="H464" s="15"/>
      <c r="I464" s="14"/>
      <c r="J464" s="14"/>
      <c r="K464" s="14"/>
      <c r="L464" s="14"/>
      <c r="M464" s="14"/>
      <c r="N464" s="13"/>
      <c r="O464" s="13"/>
    </row>
    <row r="465" spans="1:15" x14ac:dyDescent="0.25">
      <c r="A465" s="11"/>
      <c r="B465" s="11"/>
      <c r="C465" s="12"/>
      <c r="D465" s="11"/>
      <c r="E465" s="11"/>
      <c r="F465" s="11"/>
      <c r="G465" s="11"/>
      <c r="H465" s="12"/>
      <c r="I465" s="11"/>
      <c r="J465" s="11"/>
      <c r="K465" s="11"/>
      <c r="L465" s="11"/>
      <c r="M465" s="11"/>
      <c r="N465" s="13"/>
      <c r="O465" s="13"/>
    </row>
    <row r="466" spans="1:15" x14ac:dyDescent="0.25">
      <c r="A466" s="14"/>
      <c r="B466" s="14"/>
      <c r="C466" s="15"/>
      <c r="D466" s="14"/>
      <c r="E466" s="14"/>
      <c r="F466" s="14"/>
      <c r="G466" s="14"/>
      <c r="H466" s="15"/>
      <c r="I466" s="14"/>
      <c r="J466" s="14"/>
      <c r="K466" s="14"/>
      <c r="L466" s="14"/>
      <c r="M466" s="14"/>
      <c r="N466" s="13"/>
      <c r="O466" s="13"/>
    </row>
    <row r="467" spans="1:15" x14ac:dyDescent="0.25">
      <c r="A467" s="11"/>
      <c r="B467" s="11"/>
      <c r="C467" s="12"/>
      <c r="D467" s="11"/>
      <c r="E467" s="11"/>
      <c r="F467" s="11"/>
      <c r="G467" s="11"/>
      <c r="H467" s="12"/>
      <c r="I467" s="11"/>
      <c r="J467" s="11"/>
      <c r="K467" s="11"/>
      <c r="L467" s="11"/>
      <c r="M467" s="11"/>
      <c r="N467" s="13"/>
      <c r="O467" s="13"/>
    </row>
    <row r="468" spans="1:15" x14ac:dyDescent="0.25">
      <c r="A468" s="14"/>
      <c r="B468" s="14"/>
      <c r="C468" s="15"/>
      <c r="D468" s="14"/>
      <c r="E468" s="14"/>
      <c r="F468" s="14"/>
      <c r="G468" s="14"/>
      <c r="H468" s="15"/>
      <c r="I468" s="14"/>
      <c r="J468" s="14"/>
      <c r="K468" s="14"/>
      <c r="L468" s="14"/>
      <c r="M468" s="14"/>
      <c r="N468" s="13"/>
      <c r="O468" s="13"/>
    </row>
    <row r="469" spans="1:15" x14ac:dyDescent="0.25">
      <c r="A469" s="11"/>
      <c r="B469" s="11"/>
      <c r="C469" s="12"/>
      <c r="D469" s="11"/>
      <c r="E469" s="11"/>
      <c r="F469" s="11"/>
      <c r="G469" s="11"/>
      <c r="H469" s="12"/>
      <c r="I469" s="11"/>
      <c r="J469" s="11"/>
      <c r="K469" s="11"/>
      <c r="L469" s="11"/>
      <c r="M469" s="11"/>
      <c r="N469" s="13"/>
      <c r="O469" s="13"/>
    </row>
    <row r="470" spans="1:15" x14ac:dyDescent="0.25">
      <c r="A470" s="14"/>
      <c r="B470" s="14"/>
      <c r="C470" s="15"/>
      <c r="D470" s="14"/>
      <c r="E470" s="14"/>
      <c r="F470" s="14"/>
      <c r="G470" s="14"/>
      <c r="H470" s="15"/>
      <c r="I470" s="14"/>
      <c r="J470" s="14"/>
      <c r="K470" s="14"/>
      <c r="L470" s="14"/>
      <c r="M470" s="14"/>
      <c r="N470" s="13"/>
      <c r="O470" s="13"/>
    </row>
    <row r="471" spans="1:15" x14ac:dyDescent="0.25">
      <c r="A471" s="11"/>
      <c r="B471" s="11"/>
      <c r="C471" s="12"/>
      <c r="D471" s="11"/>
      <c r="E471" s="11"/>
      <c r="F471" s="11"/>
      <c r="G471" s="11"/>
      <c r="H471" s="12"/>
      <c r="I471" s="11"/>
      <c r="J471" s="11"/>
      <c r="K471" s="11"/>
      <c r="L471" s="11"/>
      <c r="M471" s="11"/>
      <c r="N471" s="13"/>
      <c r="O471" s="13"/>
    </row>
    <row r="472" spans="1:15" x14ac:dyDescent="0.25">
      <c r="A472" s="14"/>
      <c r="B472" s="14"/>
      <c r="C472" s="15"/>
      <c r="D472" s="14"/>
      <c r="E472" s="14"/>
      <c r="F472" s="14"/>
      <c r="G472" s="14"/>
      <c r="H472" s="15"/>
      <c r="I472" s="14"/>
      <c r="J472" s="14"/>
      <c r="K472" s="14"/>
      <c r="L472" s="14"/>
      <c r="M472" s="14"/>
      <c r="N472" s="13"/>
      <c r="O472" s="13"/>
    </row>
    <row r="473" spans="1:15" x14ac:dyDescent="0.25">
      <c r="A473" s="11"/>
      <c r="B473" s="11"/>
      <c r="C473" s="12"/>
      <c r="D473" s="11"/>
      <c r="E473" s="11"/>
      <c r="F473" s="11"/>
      <c r="G473" s="11"/>
      <c r="H473" s="12"/>
      <c r="I473" s="11"/>
      <c r="J473" s="11"/>
      <c r="K473" s="11"/>
      <c r="L473" s="11"/>
      <c r="M473" s="11"/>
      <c r="N473" s="13"/>
      <c r="O473" s="13"/>
    </row>
    <row r="474" spans="1:15" x14ac:dyDescent="0.25">
      <c r="A474" s="14"/>
      <c r="B474" s="14"/>
      <c r="C474" s="15"/>
      <c r="D474" s="14"/>
      <c r="E474" s="14"/>
      <c r="F474" s="14"/>
      <c r="G474" s="14"/>
      <c r="H474" s="15"/>
      <c r="I474" s="14"/>
      <c r="J474" s="14"/>
      <c r="K474" s="14"/>
      <c r="L474" s="14"/>
      <c r="M474" s="14"/>
      <c r="N474" s="13"/>
      <c r="O474" s="13"/>
    </row>
    <row r="475" spans="1:15" x14ac:dyDescent="0.25">
      <c r="A475" s="11"/>
      <c r="B475" s="11"/>
      <c r="C475" s="12"/>
      <c r="D475" s="11"/>
      <c r="E475" s="11"/>
      <c r="F475" s="11"/>
      <c r="G475" s="11"/>
      <c r="H475" s="12"/>
      <c r="I475" s="11"/>
      <c r="J475" s="11"/>
      <c r="K475" s="11"/>
      <c r="L475" s="11"/>
      <c r="M475" s="11"/>
      <c r="N475" s="13"/>
      <c r="O475" s="13"/>
    </row>
    <row r="476" spans="1:15" x14ac:dyDescent="0.25">
      <c r="A476" s="14"/>
      <c r="B476" s="14"/>
      <c r="C476" s="15"/>
      <c r="D476" s="14"/>
      <c r="E476" s="14"/>
      <c r="F476" s="14"/>
      <c r="G476" s="14"/>
      <c r="H476" s="15"/>
      <c r="I476" s="14"/>
      <c r="J476" s="14"/>
      <c r="K476" s="14"/>
      <c r="L476" s="14"/>
      <c r="M476" s="14"/>
      <c r="N476" s="13"/>
      <c r="O476" s="13"/>
    </row>
    <row r="477" spans="1:15" x14ac:dyDescent="0.25">
      <c r="A477" s="11"/>
      <c r="B477" s="11"/>
      <c r="C477" s="12"/>
      <c r="D477" s="11"/>
      <c r="E477" s="11"/>
      <c r="F477" s="11"/>
      <c r="G477" s="11"/>
      <c r="H477" s="12"/>
      <c r="I477" s="11"/>
      <c r="J477" s="11"/>
      <c r="K477" s="11"/>
      <c r="L477" s="11"/>
      <c r="M477" s="11"/>
      <c r="N477" s="13"/>
      <c r="O477" s="13"/>
    </row>
    <row r="478" spans="1:15" x14ac:dyDescent="0.25">
      <c r="A478" s="14"/>
      <c r="B478" s="14"/>
      <c r="C478" s="15"/>
      <c r="D478" s="14"/>
      <c r="E478" s="14"/>
      <c r="F478" s="14"/>
      <c r="G478" s="14"/>
      <c r="H478" s="15"/>
      <c r="I478" s="14"/>
      <c r="J478" s="14"/>
      <c r="K478" s="14"/>
      <c r="L478" s="14"/>
      <c r="M478" s="14"/>
      <c r="N478" s="13"/>
      <c r="O478" s="13"/>
    </row>
    <row r="479" spans="1:15" x14ac:dyDescent="0.25">
      <c r="A479" s="11"/>
      <c r="B479" s="11"/>
      <c r="C479" s="12"/>
      <c r="D479" s="11"/>
      <c r="E479" s="11"/>
      <c r="F479" s="11"/>
      <c r="G479" s="11"/>
      <c r="H479" s="12"/>
      <c r="I479" s="11"/>
      <c r="J479" s="11"/>
      <c r="K479" s="11"/>
      <c r="L479" s="11"/>
      <c r="M479" s="11"/>
      <c r="N479" s="13"/>
      <c r="O479" s="13"/>
    </row>
    <row r="480" spans="1:15" x14ac:dyDescent="0.25">
      <c r="A480" s="14"/>
      <c r="B480" s="14"/>
      <c r="C480" s="15"/>
      <c r="D480" s="14"/>
      <c r="E480" s="14"/>
      <c r="F480" s="14"/>
      <c r="G480" s="14"/>
      <c r="H480" s="15"/>
      <c r="I480" s="14"/>
      <c r="J480" s="14"/>
      <c r="K480" s="14"/>
      <c r="L480" s="14"/>
      <c r="M480" s="14"/>
      <c r="N480" s="13"/>
      <c r="O480" s="13"/>
    </row>
    <row r="481" spans="1:15" x14ac:dyDescent="0.25">
      <c r="A481" s="11"/>
      <c r="B481" s="11"/>
      <c r="C481" s="12"/>
      <c r="D481" s="11"/>
      <c r="E481" s="11"/>
      <c r="F481" s="11"/>
      <c r="G481" s="11"/>
      <c r="H481" s="12"/>
      <c r="I481" s="11"/>
      <c r="J481" s="11"/>
      <c r="K481" s="11"/>
      <c r="L481" s="11"/>
      <c r="M481" s="11"/>
      <c r="N481" s="13"/>
      <c r="O481" s="13"/>
    </row>
    <row r="482" spans="1:15" x14ac:dyDescent="0.25">
      <c r="A482" s="14"/>
      <c r="B482" s="14"/>
      <c r="C482" s="15"/>
      <c r="D482" s="14"/>
      <c r="E482" s="14"/>
      <c r="F482" s="14"/>
      <c r="G482" s="14"/>
      <c r="H482" s="15"/>
      <c r="I482" s="14"/>
      <c r="J482" s="14"/>
      <c r="K482" s="14"/>
      <c r="L482" s="14"/>
      <c r="M482" s="14"/>
      <c r="N482" s="13"/>
      <c r="O482" s="13"/>
    </row>
    <row r="483" spans="1:15" x14ac:dyDescent="0.25">
      <c r="A483" s="11"/>
      <c r="B483" s="11"/>
      <c r="C483" s="12"/>
      <c r="D483" s="11"/>
      <c r="E483" s="11"/>
      <c r="F483" s="11"/>
      <c r="G483" s="11"/>
      <c r="H483" s="12"/>
      <c r="I483" s="11"/>
      <c r="J483" s="11"/>
      <c r="K483" s="11"/>
      <c r="L483" s="11"/>
      <c r="M483" s="11"/>
      <c r="N483" s="13"/>
      <c r="O483" s="13"/>
    </row>
    <row r="484" spans="1:15" x14ac:dyDescent="0.25">
      <c r="A484" s="14"/>
      <c r="B484" s="14"/>
      <c r="C484" s="15"/>
      <c r="D484" s="14"/>
      <c r="E484" s="14"/>
      <c r="F484" s="14"/>
      <c r="G484" s="14"/>
      <c r="H484" s="15"/>
      <c r="I484" s="14"/>
      <c r="J484" s="14"/>
      <c r="K484" s="14"/>
      <c r="L484" s="14"/>
      <c r="M484" s="14"/>
      <c r="N484" s="13"/>
      <c r="O484" s="13"/>
    </row>
  </sheetData>
  <sheetProtection sheet="1" objects="1" scenarios="1"/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297"/>
  <sheetViews>
    <sheetView tabSelected="1" workbookViewId="0">
      <selection activeCell="F6" sqref="F6"/>
    </sheetView>
  </sheetViews>
  <sheetFormatPr baseColWidth="10" defaultColWidth="11.42578125" defaultRowHeight="15" x14ac:dyDescent="0.25"/>
  <cols>
    <col min="2" max="2" width="19.85546875" bestFit="1" customWidth="1"/>
    <col min="3" max="3" width="41.140625" customWidth="1"/>
    <col min="4" max="8" width="22.7109375" customWidth="1"/>
    <col min="9" max="9" width="22.140625" style="249" customWidth="1"/>
  </cols>
  <sheetData>
    <row r="1" spans="1:9" x14ac:dyDescent="0.25">
      <c r="A1" s="69" t="s">
        <v>746</v>
      </c>
      <c r="B1" s="69"/>
      <c r="C1" s="69"/>
      <c r="D1" s="69"/>
      <c r="E1" s="69"/>
      <c r="F1" s="69"/>
      <c r="G1" s="69"/>
      <c r="H1" s="69"/>
      <c r="I1" s="245"/>
    </row>
    <row r="2" spans="1:9" x14ac:dyDescent="0.25">
      <c r="A2" s="67" t="s">
        <v>28</v>
      </c>
      <c r="B2" s="67" t="s">
        <v>45</v>
      </c>
      <c r="C2" s="67" t="s">
        <v>728</v>
      </c>
      <c r="D2" s="67" t="s">
        <v>729</v>
      </c>
      <c r="E2" s="67" t="s">
        <v>730</v>
      </c>
      <c r="F2" s="67" t="s">
        <v>31</v>
      </c>
      <c r="G2" s="67" t="s">
        <v>32</v>
      </c>
      <c r="H2" s="67" t="s">
        <v>731</v>
      </c>
      <c r="I2" s="246" t="s">
        <v>734</v>
      </c>
    </row>
    <row r="3" spans="1:9" x14ac:dyDescent="0.25">
      <c r="A3" s="206">
        <v>2024</v>
      </c>
      <c r="B3" s="206">
        <v>917230870</v>
      </c>
      <c r="C3" s="206" t="s">
        <v>959</v>
      </c>
      <c r="D3" s="206" t="s">
        <v>930</v>
      </c>
      <c r="E3" s="206" t="s">
        <v>478</v>
      </c>
      <c r="F3" s="206" t="s">
        <v>931</v>
      </c>
      <c r="G3" s="206" t="s">
        <v>804</v>
      </c>
      <c r="H3" s="206" t="s">
        <v>936</v>
      </c>
      <c r="I3" s="247">
        <v>4917070</v>
      </c>
    </row>
    <row r="4" spans="1:9" x14ac:dyDescent="0.25">
      <c r="A4" s="206">
        <v>2024</v>
      </c>
      <c r="B4" s="206">
        <v>917875103</v>
      </c>
      <c r="C4" s="206" t="s">
        <v>962</v>
      </c>
      <c r="D4" s="206" t="s">
        <v>930</v>
      </c>
      <c r="E4" s="206" t="s">
        <v>478</v>
      </c>
      <c r="F4" s="206" t="s">
        <v>931</v>
      </c>
      <c r="G4" s="206" t="s">
        <v>804</v>
      </c>
      <c r="H4" s="206" t="s">
        <v>936</v>
      </c>
      <c r="I4" s="247">
        <v>7258495</v>
      </c>
    </row>
    <row r="5" spans="1:9" x14ac:dyDescent="0.25">
      <c r="A5" s="206">
        <v>2024</v>
      </c>
      <c r="B5" s="206">
        <v>973448765</v>
      </c>
      <c r="C5" s="206" t="s">
        <v>933</v>
      </c>
      <c r="D5" s="206" t="s">
        <v>930</v>
      </c>
      <c r="E5" s="206" t="s">
        <v>478</v>
      </c>
      <c r="F5" s="206" t="s">
        <v>931</v>
      </c>
      <c r="G5" s="206" t="s">
        <v>804</v>
      </c>
      <c r="H5" s="206" t="s">
        <v>936</v>
      </c>
      <c r="I5" s="247">
        <v>9257592</v>
      </c>
    </row>
    <row r="6" spans="1:9" x14ac:dyDescent="0.25">
      <c r="A6" s="206">
        <v>2024</v>
      </c>
      <c r="B6" s="206">
        <v>973512013</v>
      </c>
      <c r="C6" s="206" t="s">
        <v>949</v>
      </c>
      <c r="D6" s="206" t="s">
        <v>930</v>
      </c>
      <c r="E6" s="206" t="s">
        <v>478</v>
      </c>
      <c r="F6" s="206" t="s">
        <v>931</v>
      </c>
      <c r="G6" s="206" t="s">
        <v>804</v>
      </c>
      <c r="H6" s="206" t="s">
        <v>936</v>
      </c>
      <c r="I6" s="247">
        <v>9093867</v>
      </c>
    </row>
    <row r="7" spans="1:9" x14ac:dyDescent="0.25">
      <c r="A7" s="206">
        <v>2024</v>
      </c>
      <c r="B7" s="206">
        <v>974147580</v>
      </c>
      <c r="C7" s="206" t="s">
        <v>940</v>
      </c>
      <c r="D7" s="206" t="s">
        <v>930</v>
      </c>
      <c r="E7" s="206" t="s">
        <v>478</v>
      </c>
      <c r="F7" s="206" t="s">
        <v>931</v>
      </c>
      <c r="G7" s="206" t="s">
        <v>804</v>
      </c>
      <c r="H7" s="206" t="s">
        <v>936</v>
      </c>
      <c r="I7" s="247">
        <v>8588833</v>
      </c>
    </row>
    <row r="8" spans="1:9" x14ac:dyDescent="0.25">
      <c r="A8" s="206">
        <v>2024</v>
      </c>
      <c r="B8" s="206">
        <v>974194937</v>
      </c>
      <c r="C8" s="206" t="s">
        <v>955</v>
      </c>
      <c r="D8" s="206" t="s">
        <v>930</v>
      </c>
      <c r="E8" s="206" t="s">
        <v>478</v>
      </c>
      <c r="F8" s="206" t="s">
        <v>931</v>
      </c>
      <c r="G8" s="206" t="s">
        <v>804</v>
      </c>
      <c r="H8" s="206" t="s">
        <v>936</v>
      </c>
      <c r="I8" s="247">
        <v>5795260</v>
      </c>
    </row>
    <row r="9" spans="1:9" x14ac:dyDescent="0.25">
      <c r="A9" s="206">
        <v>2024</v>
      </c>
      <c r="B9" s="206">
        <v>991452451</v>
      </c>
      <c r="C9" s="206" t="s">
        <v>952</v>
      </c>
      <c r="D9" s="206" t="s">
        <v>930</v>
      </c>
      <c r="E9" s="206" t="s">
        <v>478</v>
      </c>
      <c r="F9" s="206" t="s">
        <v>931</v>
      </c>
      <c r="G9" s="206" t="s">
        <v>804</v>
      </c>
      <c r="H9" s="206" t="s">
        <v>936</v>
      </c>
      <c r="I9" s="247">
        <v>11023675</v>
      </c>
    </row>
    <row r="10" spans="1:9" x14ac:dyDescent="0.25">
      <c r="A10" s="206"/>
      <c r="B10" s="206"/>
      <c r="C10" s="206"/>
      <c r="D10" s="206"/>
      <c r="E10" s="206"/>
      <c r="F10" s="206"/>
      <c r="G10" s="206"/>
      <c r="H10" s="206"/>
      <c r="I10" s="247"/>
    </row>
    <row r="11" spans="1:9" x14ac:dyDescent="0.25">
      <c r="A11" s="206"/>
      <c r="B11" s="206"/>
      <c r="C11" s="206"/>
      <c r="D11" s="206"/>
      <c r="E11" s="206"/>
      <c r="F11" s="206"/>
      <c r="G11" s="206"/>
      <c r="H11" s="206"/>
      <c r="I11" s="247"/>
    </row>
    <row r="12" spans="1:9" ht="19.7" customHeight="1" x14ac:dyDescent="0.25">
      <c r="A12" s="206"/>
      <c r="B12" s="206"/>
      <c r="C12" s="206"/>
      <c r="D12" s="206"/>
      <c r="E12" s="206"/>
      <c r="F12" s="206"/>
      <c r="G12" s="206"/>
      <c r="H12" s="206"/>
      <c r="I12" s="247"/>
    </row>
    <row r="13" spans="1:9" x14ac:dyDescent="0.25">
      <c r="A13" s="206"/>
      <c r="B13" s="206"/>
      <c r="C13" s="206"/>
      <c r="D13" s="206"/>
      <c r="E13" s="206"/>
      <c r="F13" s="206"/>
      <c r="G13" s="206"/>
      <c r="H13" s="206"/>
      <c r="I13" s="247"/>
    </row>
    <row r="14" spans="1:9" x14ac:dyDescent="0.25">
      <c r="A14" s="206"/>
      <c r="B14" s="206"/>
      <c r="C14" s="206"/>
      <c r="D14" s="206"/>
      <c r="E14" s="206"/>
      <c r="F14" s="206"/>
      <c r="G14" s="206"/>
      <c r="H14" s="206"/>
      <c r="I14" s="247"/>
    </row>
    <row r="15" spans="1:9" x14ac:dyDescent="0.25">
      <c r="A15" s="206"/>
      <c r="B15" s="207"/>
      <c r="C15" s="207"/>
      <c r="D15" s="207"/>
      <c r="E15" s="207"/>
      <c r="F15" s="207"/>
      <c r="G15" s="207"/>
      <c r="H15" s="207"/>
      <c r="I15" s="248"/>
    </row>
    <row r="16" spans="1:9" x14ac:dyDescent="0.25">
      <c r="A16" s="206"/>
      <c r="B16" s="207"/>
      <c r="C16" s="207"/>
      <c r="D16" s="207"/>
      <c r="E16" s="207"/>
      <c r="F16" s="207"/>
      <c r="G16" s="207"/>
      <c r="H16" s="207"/>
      <c r="I16" s="248"/>
    </row>
    <row r="17" spans="1:9" x14ac:dyDescent="0.25">
      <c r="A17" s="206"/>
      <c r="B17" s="207"/>
      <c r="C17" s="207"/>
      <c r="D17" s="207"/>
      <c r="E17" s="207"/>
      <c r="F17" s="207"/>
      <c r="G17" s="207"/>
      <c r="H17" s="207"/>
      <c r="I17" s="248"/>
    </row>
    <row r="18" spans="1:9" x14ac:dyDescent="0.25">
      <c r="A18" s="206"/>
      <c r="B18" s="207"/>
      <c r="C18" s="207"/>
      <c r="D18" s="207"/>
      <c r="E18" s="207"/>
      <c r="F18" s="207"/>
      <c r="G18" s="207"/>
      <c r="H18" s="207"/>
      <c r="I18" s="248"/>
    </row>
    <row r="19" spans="1:9" x14ac:dyDescent="0.25">
      <c r="A19" s="206"/>
      <c r="B19" s="207"/>
      <c r="C19" s="207"/>
      <c r="D19" s="207"/>
      <c r="E19" s="207"/>
      <c r="F19" s="207"/>
      <c r="G19" s="207"/>
      <c r="H19" s="207"/>
      <c r="I19" s="248"/>
    </row>
    <row r="20" spans="1:9" x14ac:dyDescent="0.25">
      <c r="A20" s="206"/>
      <c r="B20" s="207"/>
      <c r="C20" s="207"/>
      <c r="D20" s="207"/>
      <c r="E20" s="207"/>
      <c r="F20" s="207"/>
      <c r="G20" s="207"/>
      <c r="H20" s="207"/>
      <c r="I20" s="248"/>
    </row>
    <row r="21" spans="1:9" x14ac:dyDescent="0.25">
      <c r="A21" s="207"/>
      <c r="B21" s="207"/>
      <c r="C21" s="207"/>
      <c r="D21" s="207"/>
      <c r="E21" s="207"/>
      <c r="F21" s="207"/>
      <c r="G21" s="207"/>
      <c r="H21" s="207"/>
      <c r="I21" s="248"/>
    </row>
    <row r="22" spans="1:9" x14ac:dyDescent="0.25">
      <c r="A22" s="207"/>
      <c r="B22" s="207"/>
      <c r="C22" s="207"/>
      <c r="D22" s="207"/>
      <c r="E22" s="207"/>
      <c r="F22" s="207"/>
      <c r="G22" s="207"/>
      <c r="H22" s="207"/>
      <c r="I22" s="248"/>
    </row>
    <row r="23" spans="1:9" x14ac:dyDescent="0.25">
      <c r="A23" s="207"/>
      <c r="B23" s="207"/>
      <c r="C23" s="207"/>
      <c r="D23" s="207"/>
      <c r="E23" s="207"/>
      <c r="F23" s="207"/>
      <c r="G23" s="207"/>
      <c r="H23" s="207"/>
      <c r="I23" s="248"/>
    </row>
    <row r="24" spans="1:9" x14ac:dyDescent="0.25">
      <c r="A24" s="207"/>
      <c r="B24" s="207"/>
      <c r="C24" s="207"/>
      <c r="D24" s="207"/>
      <c r="E24" s="207"/>
      <c r="F24" s="207"/>
      <c r="G24" s="207"/>
      <c r="H24" s="207"/>
      <c r="I24" s="248"/>
    </row>
    <row r="25" spans="1:9" x14ac:dyDescent="0.25">
      <c r="A25" s="207"/>
      <c r="B25" s="207"/>
      <c r="C25" s="207"/>
      <c r="D25" s="207"/>
      <c r="E25" s="207"/>
      <c r="F25" s="207"/>
      <c r="G25" s="207"/>
      <c r="H25" s="207"/>
      <c r="I25" s="248"/>
    </row>
    <row r="26" spans="1:9" x14ac:dyDescent="0.25">
      <c r="A26" s="207"/>
      <c r="B26" s="207"/>
      <c r="C26" s="207"/>
      <c r="D26" s="207"/>
      <c r="E26" s="207"/>
      <c r="F26" s="207"/>
      <c r="G26" s="207"/>
      <c r="H26" s="207"/>
      <c r="I26" s="248"/>
    </row>
    <row r="27" spans="1:9" x14ac:dyDescent="0.25">
      <c r="A27" s="207"/>
      <c r="B27" s="207"/>
      <c r="C27" s="207"/>
      <c r="D27" s="207"/>
      <c r="E27" s="207"/>
      <c r="F27" s="207"/>
      <c r="G27" s="207"/>
      <c r="H27" s="207"/>
      <c r="I27" s="248"/>
    </row>
    <row r="28" spans="1:9" x14ac:dyDescent="0.25">
      <c r="A28" s="207"/>
      <c r="B28" s="207"/>
      <c r="C28" s="207"/>
      <c r="D28" s="207"/>
      <c r="E28" s="207"/>
      <c r="F28" s="207"/>
      <c r="G28" s="207"/>
      <c r="H28" s="207"/>
      <c r="I28" s="248"/>
    </row>
    <row r="29" spans="1:9" x14ac:dyDescent="0.25">
      <c r="A29" s="207"/>
      <c r="B29" s="207"/>
      <c r="C29" s="207"/>
      <c r="D29" s="207"/>
      <c r="E29" s="207"/>
      <c r="F29" s="207"/>
      <c r="G29" s="207"/>
      <c r="H29" s="207"/>
      <c r="I29" s="248"/>
    </row>
    <row r="30" spans="1:9" x14ac:dyDescent="0.25">
      <c r="A30" s="207"/>
      <c r="B30" s="207"/>
      <c r="C30" s="207"/>
      <c r="D30" s="207"/>
      <c r="E30" s="207"/>
      <c r="F30" s="207"/>
      <c r="G30" s="207"/>
      <c r="H30" s="207"/>
      <c r="I30" s="248"/>
    </row>
    <row r="31" spans="1:9" x14ac:dyDescent="0.25">
      <c r="A31" s="207"/>
      <c r="B31" s="207"/>
      <c r="C31" s="207"/>
      <c r="D31" s="207"/>
      <c r="E31" s="207"/>
      <c r="F31" s="207"/>
      <c r="G31" s="207"/>
      <c r="H31" s="207"/>
      <c r="I31" s="248"/>
    </row>
    <row r="32" spans="1:9" x14ac:dyDescent="0.25">
      <c r="A32" s="207"/>
      <c r="B32" s="207"/>
      <c r="C32" s="207"/>
      <c r="D32" s="207"/>
      <c r="E32" s="207"/>
      <c r="F32" s="207"/>
      <c r="G32" s="207"/>
      <c r="H32" s="207"/>
      <c r="I32" s="248"/>
    </row>
    <row r="33" spans="1:9" x14ac:dyDescent="0.25">
      <c r="A33" s="207"/>
      <c r="B33" s="207"/>
      <c r="C33" s="207"/>
      <c r="D33" s="207"/>
      <c r="E33" s="207"/>
      <c r="F33" s="207"/>
      <c r="G33" s="207"/>
      <c r="H33" s="207"/>
      <c r="I33" s="248"/>
    </row>
    <row r="34" spans="1:9" x14ac:dyDescent="0.25">
      <c r="A34" s="207"/>
      <c r="B34" s="207"/>
      <c r="C34" s="207"/>
      <c r="D34" s="207"/>
      <c r="E34" s="207"/>
      <c r="F34" s="207"/>
      <c r="G34" s="207"/>
      <c r="H34" s="207"/>
      <c r="I34" s="248"/>
    </row>
    <row r="35" spans="1:9" x14ac:dyDescent="0.25">
      <c r="A35" s="207"/>
      <c r="B35" s="207"/>
      <c r="C35" s="207"/>
      <c r="D35" s="207"/>
      <c r="E35" s="207"/>
      <c r="F35" s="207"/>
      <c r="G35" s="207"/>
      <c r="H35" s="207"/>
      <c r="I35" s="248"/>
    </row>
    <row r="36" spans="1:9" x14ac:dyDescent="0.25">
      <c r="A36" s="207"/>
      <c r="B36" s="207"/>
      <c r="C36" s="207"/>
      <c r="D36" s="207"/>
      <c r="E36" s="207"/>
      <c r="F36" s="207"/>
      <c r="G36" s="207"/>
      <c r="H36" s="207"/>
      <c r="I36" s="248"/>
    </row>
    <row r="37" spans="1:9" x14ac:dyDescent="0.25">
      <c r="A37" s="207"/>
      <c r="B37" s="207"/>
      <c r="C37" s="207"/>
      <c r="D37" s="207"/>
      <c r="E37" s="207"/>
      <c r="F37" s="207"/>
      <c r="G37" s="207"/>
      <c r="H37" s="207"/>
      <c r="I37" s="248"/>
    </row>
    <row r="38" spans="1:9" x14ac:dyDescent="0.25">
      <c r="A38" s="207"/>
      <c r="B38" s="207"/>
      <c r="C38" s="207"/>
      <c r="D38" s="207"/>
      <c r="E38" s="207"/>
      <c r="F38" s="207"/>
      <c r="G38" s="207"/>
      <c r="H38" s="207"/>
      <c r="I38" s="248"/>
    </row>
    <row r="39" spans="1:9" x14ac:dyDescent="0.25">
      <c r="A39" s="207"/>
      <c r="B39" s="207"/>
      <c r="C39" s="207"/>
      <c r="D39" s="207"/>
      <c r="E39" s="207"/>
      <c r="F39" s="207"/>
      <c r="G39" s="207"/>
      <c r="H39" s="207"/>
      <c r="I39" s="248"/>
    </row>
    <row r="40" spans="1:9" x14ac:dyDescent="0.25">
      <c r="A40" s="207"/>
      <c r="B40" s="207"/>
      <c r="C40" s="207"/>
      <c r="D40" s="207"/>
      <c r="E40" s="207"/>
      <c r="F40" s="207"/>
      <c r="G40" s="207"/>
      <c r="H40" s="207"/>
      <c r="I40" s="248"/>
    </row>
    <row r="41" spans="1:9" x14ac:dyDescent="0.25">
      <c r="A41" s="207"/>
      <c r="B41" s="207"/>
      <c r="C41" s="207"/>
      <c r="D41" s="207"/>
      <c r="E41" s="207"/>
      <c r="F41" s="207"/>
      <c r="G41" s="207"/>
      <c r="H41" s="207"/>
      <c r="I41" s="248"/>
    </row>
    <row r="42" spans="1:9" x14ac:dyDescent="0.25">
      <c r="A42" s="207"/>
      <c r="B42" s="207"/>
      <c r="C42" s="207"/>
      <c r="D42" s="207"/>
      <c r="E42" s="207"/>
      <c r="F42" s="207"/>
      <c r="G42" s="207"/>
      <c r="H42" s="207"/>
      <c r="I42" s="248"/>
    </row>
    <row r="43" spans="1:9" x14ac:dyDescent="0.25">
      <c r="A43" s="207"/>
      <c r="B43" s="207"/>
      <c r="C43" s="207"/>
      <c r="D43" s="207"/>
      <c r="E43" s="207"/>
      <c r="F43" s="207"/>
      <c r="G43" s="207"/>
      <c r="H43" s="207"/>
      <c r="I43" s="248"/>
    </row>
    <row r="44" spans="1:9" x14ac:dyDescent="0.25">
      <c r="A44" s="207"/>
      <c r="B44" s="207"/>
      <c r="C44" s="207"/>
      <c r="D44" s="207"/>
      <c r="E44" s="207"/>
      <c r="F44" s="207"/>
      <c r="G44" s="207"/>
      <c r="H44" s="207"/>
      <c r="I44" s="248"/>
    </row>
    <row r="45" spans="1:9" x14ac:dyDescent="0.25">
      <c r="A45" s="207"/>
      <c r="B45" s="207"/>
      <c r="C45" s="207"/>
      <c r="D45" s="207"/>
      <c r="E45" s="207"/>
      <c r="F45" s="207"/>
      <c r="G45" s="207"/>
      <c r="H45" s="207"/>
      <c r="I45" s="248"/>
    </row>
    <row r="46" spans="1:9" x14ac:dyDescent="0.25">
      <c r="A46" s="207"/>
      <c r="B46" s="207"/>
      <c r="C46" s="207"/>
      <c r="D46" s="207"/>
      <c r="E46" s="207"/>
      <c r="F46" s="207"/>
      <c r="G46" s="207"/>
      <c r="H46" s="207"/>
      <c r="I46" s="248"/>
    </row>
    <row r="47" spans="1:9" x14ac:dyDescent="0.25">
      <c r="A47" s="207"/>
      <c r="B47" s="207"/>
      <c r="C47" s="207"/>
      <c r="D47" s="207"/>
      <c r="E47" s="207"/>
      <c r="F47" s="207"/>
      <c r="G47" s="207"/>
      <c r="H47" s="207"/>
      <c r="I47" s="248"/>
    </row>
    <row r="48" spans="1:9" x14ac:dyDescent="0.25">
      <c r="A48" s="207"/>
      <c r="B48" s="207"/>
      <c r="C48" s="207"/>
      <c r="D48" s="207"/>
      <c r="E48" s="207"/>
      <c r="F48" s="207"/>
      <c r="G48" s="207"/>
      <c r="H48" s="207"/>
      <c r="I48" s="248"/>
    </row>
    <row r="49" spans="1:9" x14ac:dyDescent="0.25">
      <c r="A49" s="207"/>
      <c r="B49" s="207"/>
      <c r="C49" s="207"/>
      <c r="D49" s="207"/>
      <c r="E49" s="207"/>
      <c r="F49" s="207"/>
      <c r="G49" s="207"/>
      <c r="H49" s="207"/>
      <c r="I49" s="248"/>
    </row>
    <row r="50" spans="1:9" x14ac:dyDescent="0.25">
      <c r="A50" s="207"/>
      <c r="B50" s="207"/>
      <c r="C50" s="207"/>
      <c r="D50" s="207"/>
      <c r="E50" s="207"/>
      <c r="F50" s="207"/>
      <c r="G50" s="207"/>
      <c r="H50" s="207"/>
      <c r="I50" s="248"/>
    </row>
    <row r="51" spans="1:9" x14ac:dyDescent="0.25">
      <c r="A51" s="207"/>
      <c r="B51" s="207"/>
      <c r="C51" s="207"/>
      <c r="D51" s="207"/>
      <c r="E51" s="207"/>
      <c r="F51" s="207"/>
      <c r="G51" s="207"/>
      <c r="H51" s="207"/>
      <c r="I51" s="248"/>
    </row>
    <row r="52" spans="1:9" x14ac:dyDescent="0.25">
      <c r="A52" s="207"/>
      <c r="B52" s="207"/>
      <c r="C52" s="207"/>
      <c r="D52" s="207"/>
      <c r="E52" s="207"/>
      <c r="F52" s="207"/>
      <c r="G52" s="207"/>
      <c r="H52" s="207"/>
      <c r="I52" s="248"/>
    </row>
    <row r="53" spans="1:9" x14ac:dyDescent="0.25">
      <c r="A53" s="207"/>
      <c r="B53" s="207"/>
      <c r="C53" s="207"/>
      <c r="D53" s="207"/>
      <c r="E53" s="207"/>
      <c r="F53" s="207"/>
      <c r="G53" s="207"/>
      <c r="H53" s="207"/>
      <c r="I53" s="248"/>
    </row>
    <row r="54" spans="1:9" x14ac:dyDescent="0.25">
      <c r="A54" s="207"/>
      <c r="B54" s="207"/>
      <c r="C54" s="207"/>
      <c r="D54" s="207"/>
      <c r="E54" s="207"/>
      <c r="F54" s="207"/>
      <c r="G54" s="207"/>
      <c r="H54" s="207"/>
      <c r="I54" s="248"/>
    </row>
    <row r="55" spans="1:9" x14ac:dyDescent="0.25">
      <c r="A55" s="207"/>
      <c r="B55" s="207"/>
      <c r="C55" s="207"/>
      <c r="D55" s="207"/>
      <c r="E55" s="207"/>
      <c r="F55" s="207"/>
      <c r="G55" s="207"/>
      <c r="H55" s="207"/>
      <c r="I55" s="248"/>
    </row>
    <row r="56" spans="1:9" x14ac:dyDescent="0.25">
      <c r="A56" s="207"/>
      <c r="B56" s="207"/>
      <c r="C56" s="207"/>
      <c r="D56" s="207"/>
      <c r="E56" s="207"/>
      <c r="F56" s="207"/>
      <c r="G56" s="207"/>
      <c r="H56" s="207"/>
      <c r="I56" s="248"/>
    </row>
    <row r="57" spans="1:9" x14ac:dyDescent="0.25">
      <c r="A57" s="207"/>
      <c r="B57" s="207"/>
      <c r="C57" s="207"/>
      <c r="D57" s="207"/>
      <c r="E57" s="207"/>
      <c r="F57" s="207"/>
      <c r="G57" s="207"/>
      <c r="H57" s="207"/>
      <c r="I57" s="248"/>
    </row>
    <row r="58" spans="1:9" x14ac:dyDescent="0.25">
      <c r="A58" s="207"/>
      <c r="B58" s="207"/>
      <c r="C58" s="207"/>
      <c r="D58" s="207"/>
      <c r="E58" s="207"/>
      <c r="F58" s="207"/>
      <c r="G58" s="207"/>
      <c r="H58" s="207"/>
      <c r="I58" s="248"/>
    </row>
    <row r="59" spans="1:9" x14ac:dyDescent="0.25">
      <c r="A59" s="207"/>
      <c r="B59" s="207"/>
      <c r="C59" s="207"/>
      <c r="D59" s="207"/>
      <c r="E59" s="207"/>
      <c r="F59" s="207"/>
      <c r="G59" s="207"/>
      <c r="H59" s="207"/>
      <c r="I59" s="248"/>
    </row>
    <row r="60" spans="1:9" x14ac:dyDescent="0.25">
      <c r="A60" s="207"/>
      <c r="B60" s="207"/>
      <c r="C60" s="207"/>
      <c r="D60" s="207"/>
      <c r="E60" s="207"/>
      <c r="F60" s="207"/>
      <c r="G60" s="207"/>
      <c r="H60" s="207"/>
      <c r="I60" s="248"/>
    </row>
    <row r="61" spans="1:9" x14ac:dyDescent="0.25">
      <c r="A61" s="207"/>
      <c r="B61" s="207"/>
      <c r="C61" s="207"/>
      <c r="D61" s="207"/>
      <c r="E61" s="207"/>
      <c r="F61" s="207"/>
      <c r="G61" s="207"/>
      <c r="H61" s="207"/>
      <c r="I61" s="248"/>
    </row>
    <row r="62" spans="1:9" x14ac:dyDescent="0.25">
      <c r="A62" s="207"/>
      <c r="B62" s="207"/>
      <c r="C62" s="207"/>
      <c r="D62" s="207"/>
      <c r="E62" s="207"/>
      <c r="F62" s="207"/>
      <c r="G62" s="207"/>
      <c r="H62" s="207"/>
      <c r="I62" s="248"/>
    </row>
    <row r="63" spans="1:9" x14ac:dyDescent="0.25">
      <c r="A63" s="207"/>
      <c r="B63" s="207"/>
      <c r="C63" s="207"/>
      <c r="D63" s="207"/>
      <c r="E63" s="207"/>
      <c r="F63" s="207"/>
      <c r="G63" s="207"/>
      <c r="H63" s="207"/>
      <c r="I63" s="248"/>
    </row>
    <row r="64" spans="1:9" x14ac:dyDescent="0.25">
      <c r="A64" s="207"/>
      <c r="B64" s="207"/>
      <c r="C64" s="207"/>
      <c r="D64" s="207"/>
      <c r="E64" s="207"/>
      <c r="F64" s="207"/>
      <c r="G64" s="207"/>
      <c r="H64" s="207"/>
      <c r="I64" s="248"/>
    </row>
    <row r="65" spans="1:9" x14ac:dyDescent="0.25">
      <c r="A65" s="207"/>
      <c r="B65" s="207"/>
      <c r="C65" s="207"/>
      <c r="D65" s="207"/>
      <c r="E65" s="207"/>
      <c r="F65" s="207"/>
      <c r="G65" s="207"/>
      <c r="H65" s="207"/>
      <c r="I65" s="248"/>
    </row>
    <row r="66" spans="1:9" x14ac:dyDescent="0.25">
      <c r="A66" s="207"/>
      <c r="B66" s="207"/>
      <c r="C66" s="207"/>
      <c r="D66" s="207"/>
      <c r="E66" s="207"/>
      <c r="F66" s="207"/>
      <c r="G66" s="207"/>
      <c r="H66" s="207"/>
      <c r="I66" s="248"/>
    </row>
    <row r="67" spans="1:9" x14ac:dyDescent="0.25">
      <c r="A67" s="207"/>
      <c r="B67" s="207"/>
      <c r="C67" s="207"/>
      <c r="D67" s="207"/>
      <c r="E67" s="207"/>
      <c r="F67" s="207"/>
      <c r="G67" s="207"/>
      <c r="H67" s="207"/>
      <c r="I67" s="248"/>
    </row>
    <row r="68" spans="1:9" x14ac:dyDescent="0.25">
      <c r="A68" s="207"/>
      <c r="B68" s="207"/>
      <c r="C68" s="207"/>
      <c r="D68" s="207"/>
      <c r="E68" s="207"/>
      <c r="F68" s="207"/>
      <c r="G68" s="207"/>
      <c r="H68" s="207"/>
      <c r="I68" s="248"/>
    </row>
    <row r="69" spans="1:9" x14ac:dyDescent="0.25">
      <c r="A69" s="207"/>
      <c r="B69" s="207"/>
      <c r="C69" s="207"/>
      <c r="D69" s="207"/>
      <c r="E69" s="207"/>
      <c r="F69" s="207"/>
      <c r="G69" s="207"/>
      <c r="H69" s="207"/>
      <c r="I69" s="248"/>
    </row>
    <row r="70" spans="1:9" x14ac:dyDescent="0.25">
      <c r="A70" s="207"/>
      <c r="B70" s="207"/>
      <c r="C70" s="207"/>
      <c r="D70" s="207"/>
      <c r="E70" s="207"/>
      <c r="F70" s="207"/>
      <c r="G70" s="207"/>
      <c r="H70" s="207"/>
      <c r="I70" s="248"/>
    </row>
    <row r="71" spans="1:9" x14ac:dyDescent="0.25">
      <c r="A71" s="207"/>
      <c r="B71" s="207"/>
      <c r="C71" s="207"/>
      <c r="D71" s="207"/>
      <c r="E71" s="207"/>
      <c r="F71" s="207"/>
      <c r="G71" s="207"/>
      <c r="H71" s="207"/>
      <c r="I71" s="248"/>
    </row>
    <row r="72" spans="1:9" x14ac:dyDescent="0.25">
      <c r="A72" s="207"/>
      <c r="B72" s="207"/>
      <c r="C72" s="207"/>
      <c r="D72" s="207"/>
      <c r="E72" s="207"/>
      <c r="F72" s="207"/>
      <c r="G72" s="207"/>
      <c r="H72" s="207"/>
      <c r="I72" s="248"/>
    </row>
    <row r="73" spans="1:9" x14ac:dyDescent="0.25">
      <c r="A73" s="207"/>
      <c r="B73" s="207"/>
      <c r="C73" s="207"/>
      <c r="D73" s="207"/>
      <c r="E73" s="207"/>
      <c r="F73" s="207"/>
      <c r="G73" s="207"/>
      <c r="H73" s="207"/>
      <c r="I73" s="248"/>
    </row>
    <row r="74" spans="1:9" x14ac:dyDescent="0.25">
      <c r="A74" s="207"/>
      <c r="B74" s="207"/>
      <c r="C74" s="207"/>
      <c r="D74" s="207"/>
      <c r="E74" s="207"/>
      <c r="F74" s="207"/>
      <c r="G74" s="207"/>
      <c r="H74" s="207"/>
      <c r="I74" s="248"/>
    </row>
    <row r="75" spans="1:9" x14ac:dyDescent="0.25">
      <c r="A75" s="207"/>
      <c r="B75" s="207"/>
      <c r="C75" s="207"/>
      <c r="D75" s="207"/>
      <c r="E75" s="207"/>
      <c r="F75" s="207"/>
      <c r="G75" s="207"/>
      <c r="H75" s="207"/>
      <c r="I75" s="248"/>
    </row>
    <row r="76" spans="1:9" x14ac:dyDescent="0.25">
      <c r="A76" s="207"/>
      <c r="B76" s="207"/>
      <c r="C76" s="207"/>
      <c r="D76" s="207"/>
      <c r="E76" s="207"/>
      <c r="F76" s="207"/>
      <c r="G76" s="207"/>
      <c r="H76" s="207"/>
      <c r="I76" s="248"/>
    </row>
    <row r="77" spans="1:9" x14ac:dyDescent="0.25">
      <c r="A77" s="207"/>
      <c r="B77" s="207"/>
      <c r="C77" s="207"/>
      <c r="D77" s="207"/>
      <c r="E77" s="207"/>
      <c r="F77" s="207"/>
      <c r="G77" s="207"/>
      <c r="H77" s="207"/>
      <c r="I77" s="248"/>
    </row>
    <row r="78" spans="1:9" x14ac:dyDescent="0.25">
      <c r="A78" s="207"/>
      <c r="B78" s="207"/>
      <c r="C78" s="207"/>
      <c r="D78" s="207"/>
      <c r="E78" s="207"/>
      <c r="F78" s="207"/>
      <c r="G78" s="207"/>
      <c r="H78" s="207"/>
      <c r="I78" s="248"/>
    </row>
    <row r="79" spans="1:9" x14ac:dyDescent="0.25">
      <c r="A79" s="207"/>
      <c r="B79" s="207"/>
      <c r="C79" s="207"/>
      <c r="D79" s="207"/>
      <c r="E79" s="207"/>
      <c r="F79" s="207"/>
      <c r="G79" s="207"/>
      <c r="H79" s="207"/>
      <c r="I79" s="248"/>
    </row>
    <row r="80" spans="1:9" x14ac:dyDescent="0.25">
      <c r="A80" s="207"/>
      <c r="B80" s="207"/>
      <c r="C80" s="207"/>
      <c r="D80" s="207"/>
      <c r="E80" s="207"/>
      <c r="F80" s="207"/>
      <c r="G80" s="207"/>
      <c r="H80" s="207"/>
      <c r="I80" s="248"/>
    </row>
    <row r="81" spans="1:9" x14ac:dyDescent="0.25">
      <c r="A81" s="207"/>
      <c r="B81" s="207"/>
      <c r="C81" s="207"/>
      <c r="D81" s="207"/>
      <c r="E81" s="207"/>
      <c r="F81" s="207"/>
      <c r="G81" s="207"/>
      <c r="H81" s="207"/>
      <c r="I81" s="248"/>
    </row>
    <row r="82" spans="1:9" x14ac:dyDescent="0.25">
      <c r="A82" s="207"/>
      <c r="B82" s="207"/>
      <c r="C82" s="207"/>
      <c r="D82" s="207"/>
      <c r="E82" s="207"/>
      <c r="F82" s="207"/>
      <c r="G82" s="207"/>
      <c r="H82" s="207"/>
      <c r="I82" s="248"/>
    </row>
    <row r="83" spans="1:9" x14ac:dyDescent="0.25">
      <c r="A83" s="207"/>
      <c r="B83" s="207"/>
      <c r="C83" s="207"/>
      <c r="D83" s="207"/>
      <c r="E83" s="207"/>
      <c r="F83" s="207"/>
      <c r="G83" s="207"/>
      <c r="H83" s="207"/>
      <c r="I83" s="248"/>
    </row>
    <row r="84" spans="1:9" x14ac:dyDescent="0.25">
      <c r="A84" s="207"/>
      <c r="B84" s="207"/>
      <c r="C84" s="207"/>
      <c r="D84" s="207"/>
      <c r="E84" s="207"/>
      <c r="F84" s="207"/>
      <c r="G84" s="207"/>
      <c r="H84" s="207"/>
      <c r="I84" s="248"/>
    </row>
    <row r="85" spans="1:9" x14ac:dyDescent="0.25">
      <c r="A85" s="207"/>
      <c r="B85" s="207"/>
      <c r="C85" s="207"/>
      <c r="D85" s="207"/>
      <c r="E85" s="207"/>
      <c r="F85" s="207"/>
      <c r="G85" s="207"/>
      <c r="H85" s="207"/>
      <c r="I85" s="248"/>
    </row>
    <row r="86" spans="1:9" x14ac:dyDescent="0.25">
      <c r="A86" s="207"/>
      <c r="B86" s="207"/>
      <c r="C86" s="207"/>
      <c r="D86" s="207"/>
      <c r="E86" s="207"/>
      <c r="F86" s="207"/>
      <c r="G86" s="207"/>
      <c r="H86" s="207"/>
      <c r="I86" s="248"/>
    </row>
    <row r="87" spans="1:9" x14ac:dyDescent="0.25">
      <c r="A87" s="207"/>
      <c r="B87" s="207"/>
      <c r="C87" s="207"/>
      <c r="D87" s="207"/>
      <c r="E87" s="207"/>
      <c r="F87" s="207"/>
      <c r="G87" s="207"/>
      <c r="H87" s="207"/>
      <c r="I87" s="248"/>
    </row>
    <row r="88" spans="1:9" x14ac:dyDescent="0.25">
      <c r="A88" s="207"/>
      <c r="B88" s="207"/>
      <c r="C88" s="207"/>
      <c r="D88" s="207"/>
      <c r="E88" s="207"/>
      <c r="F88" s="207"/>
      <c r="G88" s="207"/>
      <c r="H88" s="207"/>
      <c r="I88" s="248"/>
    </row>
    <row r="89" spans="1:9" x14ac:dyDescent="0.25">
      <c r="A89" s="207"/>
      <c r="B89" s="207"/>
      <c r="C89" s="207"/>
      <c r="D89" s="207"/>
      <c r="E89" s="207"/>
      <c r="F89" s="207"/>
      <c r="G89" s="207"/>
      <c r="H89" s="207"/>
      <c r="I89" s="248"/>
    </row>
    <row r="90" spans="1:9" x14ac:dyDescent="0.25">
      <c r="A90" s="207"/>
      <c r="B90" s="207"/>
      <c r="C90" s="207"/>
      <c r="D90" s="207"/>
      <c r="E90" s="207"/>
      <c r="F90" s="207"/>
      <c r="G90" s="207"/>
      <c r="H90" s="207"/>
      <c r="I90" s="248"/>
    </row>
    <row r="91" spans="1:9" x14ac:dyDescent="0.25">
      <c r="A91" s="207"/>
      <c r="B91" s="207"/>
      <c r="C91" s="207"/>
      <c r="D91" s="207"/>
      <c r="E91" s="207"/>
      <c r="F91" s="207"/>
      <c r="G91" s="207"/>
      <c r="H91" s="207"/>
      <c r="I91" s="248"/>
    </row>
    <row r="92" spans="1:9" x14ac:dyDescent="0.25">
      <c r="A92" s="207"/>
      <c r="B92" s="207"/>
      <c r="C92" s="207"/>
      <c r="D92" s="207"/>
      <c r="E92" s="207"/>
      <c r="F92" s="207"/>
      <c r="G92" s="207"/>
      <c r="H92" s="207"/>
      <c r="I92" s="248"/>
    </row>
    <row r="93" spans="1:9" x14ac:dyDescent="0.25">
      <c r="A93" s="207"/>
      <c r="B93" s="207"/>
      <c r="C93" s="207"/>
      <c r="D93" s="207"/>
      <c r="E93" s="207"/>
      <c r="F93" s="207"/>
      <c r="G93" s="207"/>
      <c r="H93" s="207"/>
      <c r="I93" s="248"/>
    </row>
    <row r="94" spans="1:9" x14ac:dyDescent="0.25">
      <c r="A94" s="207"/>
      <c r="B94" s="207"/>
      <c r="C94" s="207"/>
      <c r="D94" s="207"/>
      <c r="E94" s="207"/>
      <c r="F94" s="207"/>
      <c r="G94" s="207"/>
      <c r="H94" s="207"/>
      <c r="I94" s="248"/>
    </row>
    <row r="95" spans="1:9" x14ac:dyDescent="0.25">
      <c r="A95" s="207"/>
      <c r="B95" s="207"/>
      <c r="C95" s="207"/>
      <c r="D95" s="207"/>
      <c r="E95" s="207"/>
      <c r="F95" s="207"/>
      <c r="G95" s="207"/>
      <c r="H95" s="207"/>
      <c r="I95" s="248"/>
    </row>
    <row r="96" spans="1:9" x14ac:dyDescent="0.25">
      <c r="A96" s="207"/>
      <c r="B96" s="207"/>
      <c r="C96" s="207"/>
      <c r="D96" s="207"/>
      <c r="E96" s="207"/>
      <c r="F96" s="207"/>
      <c r="G96" s="207"/>
      <c r="H96" s="207"/>
      <c r="I96" s="248"/>
    </row>
    <row r="97" spans="1:9" x14ac:dyDescent="0.25">
      <c r="A97" s="207"/>
      <c r="B97" s="207"/>
      <c r="C97" s="207"/>
      <c r="D97" s="207"/>
      <c r="E97" s="207"/>
      <c r="F97" s="207"/>
      <c r="G97" s="207"/>
      <c r="H97" s="207"/>
      <c r="I97" s="248"/>
    </row>
    <row r="98" spans="1:9" x14ac:dyDescent="0.25">
      <c r="A98" s="207"/>
      <c r="B98" s="207"/>
      <c r="C98" s="207"/>
      <c r="D98" s="207"/>
      <c r="E98" s="207"/>
      <c r="F98" s="207"/>
      <c r="G98" s="207"/>
      <c r="H98" s="207"/>
      <c r="I98" s="248"/>
    </row>
    <row r="99" spans="1:9" x14ac:dyDescent="0.25">
      <c r="A99" s="207"/>
      <c r="B99" s="207"/>
      <c r="C99" s="207"/>
      <c r="D99" s="207"/>
      <c r="E99" s="207"/>
      <c r="F99" s="207"/>
      <c r="G99" s="207"/>
      <c r="H99" s="207"/>
      <c r="I99" s="248"/>
    </row>
    <row r="100" spans="1:9" x14ac:dyDescent="0.25">
      <c r="A100" s="207"/>
      <c r="B100" s="207"/>
      <c r="C100" s="207"/>
      <c r="D100" s="207"/>
      <c r="E100" s="207"/>
      <c r="F100" s="207"/>
      <c r="G100" s="207"/>
      <c r="H100" s="207"/>
      <c r="I100" s="248"/>
    </row>
    <row r="101" spans="1:9" x14ac:dyDescent="0.25">
      <c r="A101" s="207"/>
      <c r="B101" s="207"/>
      <c r="C101" s="207"/>
      <c r="D101" s="207"/>
      <c r="E101" s="207"/>
      <c r="F101" s="207"/>
      <c r="G101" s="207"/>
      <c r="H101" s="207"/>
      <c r="I101" s="248"/>
    </row>
    <row r="102" spans="1:9" x14ac:dyDescent="0.25">
      <c r="A102" s="207"/>
      <c r="B102" s="207"/>
      <c r="C102" s="207"/>
      <c r="D102" s="207"/>
      <c r="E102" s="207"/>
      <c r="F102" s="207"/>
      <c r="G102" s="207"/>
      <c r="H102" s="207"/>
      <c r="I102" s="248"/>
    </row>
    <row r="103" spans="1:9" x14ac:dyDescent="0.25">
      <c r="A103" s="207"/>
      <c r="B103" s="207"/>
      <c r="C103" s="207"/>
      <c r="D103" s="207"/>
      <c r="E103" s="207"/>
      <c r="F103" s="207"/>
      <c r="G103" s="207"/>
      <c r="H103" s="207"/>
      <c r="I103" s="248"/>
    </row>
    <row r="104" spans="1:9" x14ac:dyDescent="0.25">
      <c r="A104" s="207"/>
      <c r="B104" s="207"/>
      <c r="C104" s="207"/>
      <c r="D104" s="207"/>
      <c r="E104" s="207"/>
      <c r="F104" s="207"/>
      <c r="G104" s="207"/>
      <c r="H104" s="207"/>
      <c r="I104" s="248"/>
    </row>
    <row r="105" spans="1:9" x14ac:dyDescent="0.25">
      <c r="A105" s="207"/>
      <c r="B105" s="207"/>
      <c r="C105" s="207"/>
      <c r="D105" s="207"/>
      <c r="E105" s="207"/>
      <c r="F105" s="207"/>
      <c r="G105" s="207"/>
      <c r="H105" s="207"/>
      <c r="I105" s="248"/>
    </row>
    <row r="106" spans="1:9" x14ac:dyDescent="0.25">
      <c r="A106" s="207"/>
      <c r="B106" s="207"/>
      <c r="C106" s="207"/>
      <c r="D106" s="207"/>
      <c r="E106" s="207"/>
      <c r="F106" s="207"/>
      <c r="G106" s="207"/>
      <c r="H106" s="207"/>
      <c r="I106" s="248"/>
    </row>
    <row r="107" spans="1:9" x14ac:dyDescent="0.25">
      <c r="A107" s="207"/>
      <c r="B107" s="207"/>
      <c r="C107" s="207"/>
      <c r="D107" s="207"/>
      <c r="E107" s="207"/>
      <c r="F107" s="207"/>
      <c r="G107" s="207"/>
      <c r="H107" s="207"/>
      <c r="I107" s="248"/>
    </row>
    <row r="108" spans="1:9" x14ac:dyDescent="0.25">
      <c r="A108" s="207"/>
      <c r="B108" s="207"/>
      <c r="C108" s="207"/>
      <c r="D108" s="207"/>
      <c r="E108" s="207"/>
      <c r="F108" s="207"/>
      <c r="G108" s="207"/>
      <c r="H108" s="207"/>
      <c r="I108" s="248"/>
    </row>
    <row r="109" spans="1:9" x14ac:dyDescent="0.25">
      <c r="A109" s="207"/>
      <c r="B109" s="207"/>
      <c r="C109" s="207"/>
      <c r="D109" s="207"/>
      <c r="E109" s="207"/>
      <c r="F109" s="207"/>
      <c r="G109" s="207"/>
      <c r="H109" s="207"/>
      <c r="I109" s="248"/>
    </row>
    <row r="110" spans="1:9" x14ac:dyDescent="0.25">
      <c r="A110" s="207"/>
      <c r="B110" s="207"/>
      <c r="C110" s="207"/>
      <c r="D110" s="207"/>
      <c r="E110" s="207"/>
      <c r="F110" s="207"/>
      <c r="G110" s="207"/>
      <c r="H110" s="207"/>
      <c r="I110" s="248"/>
    </row>
    <row r="111" spans="1:9" x14ac:dyDescent="0.25">
      <c r="A111" s="207"/>
      <c r="B111" s="207"/>
      <c r="C111" s="207"/>
      <c r="D111" s="207"/>
      <c r="E111" s="207"/>
      <c r="F111" s="207"/>
      <c r="G111" s="207"/>
      <c r="H111" s="207"/>
      <c r="I111" s="248"/>
    </row>
    <row r="112" spans="1:9" x14ac:dyDescent="0.25">
      <c r="A112" s="207"/>
      <c r="B112" s="207"/>
      <c r="C112" s="207"/>
      <c r="D112" s="207"/>
      <c r="E112" s="207"/>
      <c r="F112" s="207"/>
      <c r="G112" s="207"/>
      <c r="H112" s="207"/>
      <c r="I112" s="248"/>
    </row>
    <row r="113" spans="1:9" x14ac:dyDescent="0.25">
      <c r="A113" s="207"/>
      <c r="B113" s="207"/>
      <c r="C113" s="207"/>
      <c r="D113" s="207"/>
      <c r="E113" s="207"/>
      <c r="F113" s="207"/>
      <c r="G113" s="207"/>
      <c r="H113" s="207"/>
      <c r="I113" s="248"/>
    </row>
    <row r="114" spans="1:9" x14ac:dyDescent="0.25">
      <c r="A114" s="207"/>
      <c r="B114" s="207"/>
      <c r="C114" s="207"/>
      <c r="D114" s="207"/>
      <c r="E114" s="207"/>
      <c r="F114" s="207"/>
      <c r="G114" s="207"/>
      <c r="H114" s="207"/>
      <c r="I114" s="248"/>
    </row>
    <row r="115" spans="1:9" x14ac:dyDescent="0.25">
      <c r="A115" s="207"/>
      <c r="B115" s="207"/>
      <c r="C115" s="207"/>
      <c r="D115" s="207"/>
      <c r="E115" s="207"/>
      <c r="F115" s="207"/>
      <c r="G115" s="207"/>
      <c r="H115" s="207"/>
      <c r="I115" s="248"/>
    </row>
    <row r="116" spans="1:9" x14ac:dyDescent="0.25">
      <c r="A116" s="207"/>
      <c r="B116" s="207"/>
      <c r="C116" s="207"/>
      <c r="D116" s="207"/>
      <c r="E116" s="207"/>
      <c r="F116" s="207"/>
      <c r="G116" s="207"/>
      <c r="H116" s="207"/>
      <c r="I116" s="248"/>
    </row>
    <row r="117" spans="1:9" x14ac:dyDescent="0.25">
      <c r="A117" s="207"/>
      <c r="B117" s="207"/>
      <c r="C117" s="207"/>
      <c r="D117" s="207"/>
      <c r="E117" s="207"/>
      <c r="F117" s="207"/>
      <c r="G117" s="207"/>
      <c r="H117" s="207"/>
      <c r="I117" s="248"/>
    </row>
    <row r="118" spans="1:9" x14ac:dyDescent="0.25">
      <c r="A118" s="207"/>
      <c r="B118" s="207"/>
      <c r="C118" s="207"/>
      <c r="D118" s="207"/>
      <c r="E118" s="207"/>
      <c r="F118" s="207"/>
      <c r="G118" s="207"/>
      <c r="H118" s="207"/>
      <c r="I118" s="248"/>
    </row>
    <row r="119" spans="1:9" x14ac:dyDescent="0.25">
      <c r="A119" s="207"/>
      <c r="B119" s="207"/>
      <c r="C119" s="207"/>
      <c r="D119" s="207"/>
      <c r="E119" s="207"/>
      <c r="F119" s="207"/>
      <c r="G119" s="207"/>
      <c r="H119" s="207"/>
      <c r="I119" s="248"/>
    </row>
    <row r="120" spans="1:9" x14ac:dyDescent="0.25">
      <c r="A120" s="207"/>
      <c r="B120" s="207"/>
      <c r="C120" s="207"/>
      <c r="D120" s="207"/>
      <c r="E120" s="207"/>
      <c r="F120" s="207"/>
      <c r="G120" s="207"/>
      <c r="H120" s="207"/>
      <c r="I120" s="248"/>
    </row>
    <row r="121" spans="1:9" x14ac:dyDescent="0.25">
      <c r="A121" s="207"/>
      <c r="B121" s="207"/>
      <c r="C121" s="207"/>
      <c r="D121" s="207"/>
      <c r="E121" s="207"/>
      <c r="F121" s="207"/>
      <c r="G121" s="207"/>
      <c r="H121" s="207"/>
      <c r="I121" s="248"/>
    </row>
    <row r="122" spans="1:9" x14ac:dyDescent="0.25">
      <c r="A122" s="207"/>
      <c r="B122" s="207"/>
      <c r="C122" s="207"/>
      <c r="D122" s="207"/>
      <c r="E122" s="207"/>
      <c r="F122" s="207"/>
      <c r="G122" s="207"/>
      <c r="H122" s="207"/>
      <c r="I122" s="248"/>
    </row>
    <row r="123" spans="1:9" x14ac:dyDescent="0.25">
      <c r="A123" s="207"/>
      <c r="B123" s="207"/>
      <c r="C123" s="207"/>
      <c r="D123" s="207"/>
      <c r="E123" s="207"/>
      <c r="F123" s="207"/>
      <c r="G123" s="207"/>
      <c r="H123" s="207"/>
      <c r="I123" s="248"/>
    </row>
    <row r="124" spans="1:9" x14ac:dyDescent="0.25">
      <c r="A124" s="207"/>
      <c r="B124" s="207"/>
      <c r="C124" s="207"/>
      <c r="D124" s="207"/>
      <c r="E124" s="207"/>
      <c r="F124" s="207"/>
      <c r="G124" s="207"/>
      <c r="H124" s="207"/>
      <c r="I124" s="248"/>
    </row>
    <row r="125" spans="1:9" x14ac:dyDescent="0.25">
      <c r="A125" s="207"/>
      <c r="B125" s="207"/>
      <c r="C125" s="207"/>
      <c r="D125" s="207"/>
      <c r="E125" s="207"/>
      <c r="F125" s="207"/>
      <c r="G125" s="207"/>
      <c r="H125" s="207"/>
      <c r="I125" s="248"/>
    </row>
    <row r="126" spans="1:9" x14ac:dyDescent="0.25">
      <c r="A126" s="207"/>
      <c r="B126" s="207"/>
      <c r="C126" s="207"/>
      <c r="D126" s="207"/>
      <c r="E126" s="207"/>
      <c r="F126" s="207"/>
      <c r="G126" s="207"/>
      <c r="H126" s="207"/>
      <c r="I126" s="248"/>
    </row>
    <row r="127" spans="1:9" x14ac:dyDescent="0.25">
      <c r="A127" s="207"/>
      <c r="B127" s="207"/>
      <c r="C127" s="207"/>
      <c r="D127" s="207"/>
      <c r="E127" s="207"/>
      <c r="F127" s="207"/>
      <c r="G127" s="207"/>
      <c r="H127" s="207"/>
      <c r="I127" s="248"/>
    </row>
    <row r="128" spans="1:9" x14ac:dyDescent="0.25">
      <c r="A128" s="207"/>
      <c r="B128" s="207"/>
      <c r="C128" s="207"/>
      <c r="D128" s="207"/>
      <c r="E128" s="207"/>
      <c r="F128" s="207"/>
      <c r="G128" s="207"/>
      <c r="H128" s="207"/>
      <c r="I128" s="248"/>
    </row>
    <row r="129" spans="1:9" x14ac:dyDescent="0.25">
      <c r="A129" s="207"/>
      <c r="B129" s="207"/>
      <c r="C129" s="207"/>
      <c r="D129" s="207"/>
      <c r="E129" s="207"/>
      <c r="F129" s="207"/>
      <c r="G129" s="207"/>
      <c r="H129" s="207"/>
      <c r="I129" s="248"/>
    </row>
    <row r="130" spans="1:9" x14ac:dyDescent="0.25">
      <c r="A130" s="207"/>
      <c r="B130" s="207"/>
      <c r="C130" s="207"/>
      <c r="D130" s="207"/>
      <c r="E130" s="207"/>
      <c r="F130" s="207"/>
      <c r="G130" s="207"/>
      <c r="H130" s="207"/>
      <c r="I130" s="248"/>
    </row>
    <row r="131" spans="1:9" x14ac:dyDescent="0.25">
      <c r="A131" s="207"/>
      <c r="B131" s="207"/>
      <c r="C131" s="207"/>
      <c r="D131" s="207"/>
      <c r="E131" s="207"/>
      <c r="F131" s="207"/>
      <c r="G131" s="207"/>
      <c r="H131" s="207"/>
      <c r="I131" s="248"/>
    </row>
    <row r="132" spans="1:9" x14ac:dyDescent="0.25">
      <c r="A132" s="207"/>
      <c r="B132" s="207"/>
      <c r="C132" s="207"/>
      <c r="D132" s="207"/>
      <c r="E132" s="207"/>
      <c r="F132" s="207"/>
      <c r="G132" s="207"/>
      <c r="H132" s="207"/>
      <c r="I132" s="248"/>
    </row>
    <row r="133" spans="1:9" x14ac:dyDescent="0.25">
      <c r="A133" s="207"/>
      <c r="B133" s="207"/>
      <c r="C133" s="207"/>
      <c r="D133" s="207"/>
      <c r="E133" s="207"/>
      <c r="F133" s="207"/>
      <c r="G133" s="207"/>
      <c r="H133" s="207"/>
      <c r="I133" s="248"/>
    </row>
    <row r="134" spans="1:9" x14ac:dyDescent="0.25">
      <c r="A134" s="207"/>
      <c r="B134" s="207"/>
      <c r="C134" s="207"/>
      <c r="D134" s="207"/>
      <c r="E134" s="207"/>
      <c r="F134" s="207"/>
      <c r="G134" s="207"/>
      <c r="H134" s="207"/>
      <c r="I134" s="248"/>
    </row>
    <row r="135" spans="1:9" x14ac:dyDescent="0.25">
      <c r="A135" s="207"/>
      <c r="B135" s="207"/>
      <c r="C135" s="207"/>
      <c r="D135" s="207"/>
      <c r="E135" s="207"/>
      <c r="F135" s="207"/>
      <c r="G135" s="207"/>
      <c r="H135" s="207"/>
      <c r="I135" s="248"/>
    </row>
    <row r="136" spans="1:9" x14ac:dyDescent="0.25">
      <c r="A136" s="207"/>
      <c r="B136" s="207"/>
      <c r="C136" s="207"/>
      <c r="D136" s="207"/>
      <c r="E136" s="207"/>
      <c r="F136" s="207"/>
      <c r="G136" s="207"/>
      <c r="H136" s="207"/>
      <c r="I136" s="248"/>
    </row>
    <row r="137" spans="1:9" x14ac:dyDescent="0.25">
      <c r="A137" s="207"/>
      <c r="B137" s="207"/>
      <c r="C137" s="207"/>
      <c r="D137" s="207"/>
      <c r="E137" s="207"/>
      <c r="F137" s="207"/>
      <c r="G137" s="207"/>
      <c r="H137" s="207"/>
      <c r="I137" s="248"/>
    </row>
    <row r="138" spans="1:9" x14ac:dyDescent="0.25">
      <c r="A138" s="207"/>
      <c r="B138" s="207"/>
      <c r="C138" s="207"/>
      <c r="D138" s="207"/>
      <c r="E138" s="207"/>
      <c r="F138" s="207"/>
      <c r="G138" s="207"/>
      <c r="H138" s="207"/>
      <c r="I138" s="248"/>
    </row>
    <row r="139" spans="1:9" x14ac:dyDescent="0.25">
      <c r="A139" s="207"/>
      <c r="B139" s="207"/>
      <c r="C139" s="207"/>
      <c r="D139" s="207"/>
      <c r="E139" s="207"/>
      <c r="F139" s="207"/>
      <c r="G139" s="207"/>
      <c r="H139" s="207"/>
      <c r="I139" s="248"/>
    </row>
    <row r="140" spans="1:9" x14ac:dyDescent="0.25">
      <c r="A140" s="207"/>
      <c r="B140" s="207"/>
      <c r="C140" s="207"/>
      <c r="D140" s="207"/>
      <c r="E140" s="207"/>
      <c r="F140" s="207"/>
      <c r="G140" s="207"/>
      <c r="H140" s="207"/>
      <c r="I140" s="248"/>
    </row>
    <row r="141" spans="1:9" x14ac:dyDescent="0.25">
      <c r="A141" s="207"/>
      <c r="B141" s="207"/>
      <c r="C141" s="207"/>
      <c r="D141" s="207"/>
      <c r="E141" s="207"/>
      <c r="F141" s="207"/>
      <c r="G141" s="207"/>
      <c r="H141" s="207"/>
      <c r="I141" s="248"/>
    </row>
    <row r="142" spans="1:9" x14ac:dyDescent="0.25">
      <c r="A142" s="207"/>
      <c r="B142" s="207"/>
      <c r="C142" s="207"/>
      <c r="D142" s="207"/>
      <c r="E142" s="207"/>
      <c r="F142" s="207"/>
      <c r="G142" s="207"/>
      <c r="H142" s="207"/>
      <c r="I142" s="248"/>
    </row>
    <row r="143" spans="1:9" x14ac:dyDescent="0.25">
      <c r="A143" s="207"/>
      <c r="B143" s="207"/>
      <c r="C143" s="207"/>
      <c r="D143" s="207"/>
      <c r="E143" s="207"/>
      <c r="F143" s="207"/>
      <c r="G143" s="207"/>
      <c r="H143" s="207"/>
      <c r="I143" s="248"/>
    </row>
    <row r="144" spans="1:9" x14ac:dyDescent="0.25">
      <c r="A144" s="207"/>
      <c r="B144" s="207"/>
      <c r="C144" s="207"/>
      <c r="D144" s="207"/>
      <c r="E144" s="207"/>
      <c r="F144" s="207"/>
      <c r="G144" s="207"/>
      <c r="H144" s="207"/>
      <c r="I144" s="248"/>
    </row>
    <row r="145" spans="1:9" x14ac:dyDescent="0.25">
      <c r="A145" s="207"/>
      <c r="B145" s="207"/>
      <c r="C145" s="207"/>
      <c r="D145" s="207"/>
      <c r="E145" s="207"/>
      <c r="F145" s="207"/>
      <c r="G145" s="207"/>
      <c r="H145" s="207"/>
      <c r="I145" s="248"/>
    </row>
    <row r="146" spans="1:9" x14ac:dyDescent="0.25">
      <c r="A146" s="207"/>
      <c r="B146" s="207"/>
      <c r="C146" s="207"/>
      <c r="D146" s="207"/>
      <c r="E146" s="207"/>
      <c r="F146" s="207"/>
      <c r="G146" s="207"/>
      <c r="H146" s="207"/>
      <c r="I146" s="248"/>
    </row>
    <row r="147" spans="1:9" x14ac:dyDescent="0.25">
      <c r="A147" s="207"/>
      <c r="B147" s="207"/>
      <c r="C147" s="207"/>
      <c r="D147" s="207"/>
      <c r="E147" s="207"/>
      <c r="F147" s="207"/>
      <c r="G147" s="207"/>
      <c r="H147" s="207"/>
      <c r="I147" s="248"/>
    </row>
    <row r="148" spans="1:9" x14ac:dyDescent="0.25">
      <c r="A148" s="207"/>
      <c r="B148" s="207"/>
      <c r="C148" s="207"/>
      <c r="D148" s="207"/>
      <c r="E148" s="207"/>
      <c r="F148" s="207"/>
      <c r="G148" s="207"/>
      <c r="H148" s="207"/>
      <c r="I148" s="248"/>
    </row>
    <row r="149" spans="1:9" x14ac:dyDescent="0.25">
      <c r="A149" s="207"/>
      <c r="B149" s="207"/>
      <c r="C149" s="207"/>
      <c r="D149" s="207"/>
      <c r="E149" s="207"/>
      <c r="F149" s="207"/>
      <c r="G149" s="207"/>
      <c r="H149" s="207"/>
      <c r="I149" s="248"/>
    </row>
    <row r="150" spans="1:9" x14ac:dyDescent="0.25">
      <c r="A150" s="207"/>
      <c r="B150" s="207"/>
      <c r="C150" s="207"/>
      <c r="D150" s="207"/>
      <c r="E150" s="207"/>
      <c r="F150" s="207"/>
      <c r="G150" s="207"/>
      <c r="H150" s="207"/>
      <c r="I150" s="248"/>
    </row>
    <row r="151" spans="1:9" x14ac:dyDescent="0.25">
      <c r="A151" s="207"/>
      <c r="B151" s="207"/>
      <c r="C151" s="207"/>
      <c r="D151" s="207"/>
      <c r="E151" s="207"/>
      <c r="F151" s="207"/>
      <c r="G151" s="207"/>
      <c r="H151" s="207"/>
      <c r="I151" s="248"/>
    </row>
    <row r="152" spans="1:9" x14ac:dyDescent="0.25">
      <c r="A152" s="207"/>
      <c r="B152" s="207"/>
      <c r="C152" s="207"/>
      <c r="D152" s="207"/>
      <c r="E152" s="207"/>
      <c r="F152" s="207"/>
      <c r="G152" s="207"/>
      <c r="H152" s="207"/>
      <c r="I152" s="248"/>
    </row>
    <row r="153" spans="1:9" x14ac:dyDescent="0.25">
      <c r="A153" s="207"/>
      <c r="B153" s="207"/>
      <c r="C153" s="207"/>
      <c r="D153" s="207"/>
      <c r="E153" s="207"/>
      <c r="F153" s="207"/>
      <c r="G153" s="207"/>
      <c r="H153" s="207"/>
      <c r="I153" s="248"/>
    </row>
    <row r="154" spans="1:9" x14ac:dyDescent="0.25">
      <c r="A154" s="207"/>
      <c r="B154" s="207"/>
      <c r="C154" s="207"/>
      <c r="D154" s="207"/>
      <c r="E154" s="207"/>
      <c r="F154" s="207"/>
      <c r="G154" s="207"/>
      <c r="H154" s="207"/>
      <c r="I154" s="248"/>
    </row>
    <row r="155" spans="1:9" x14ac:dyDescent="0.25">
      <c r="A155" s="207"/>
      <c r="B155" s="207"/>
      <c r="C155" s="207"/>
      <c r="D155" s="207"/>
      <c r="E155" s="207"/>
      <c r="F155" s="207"/>
      <c r="G155" s="207"/>
      <c r="H155" s="207"/>
      <c r="I155" s="248"/>
    </row>
    <row r="156" spans="1:9" x14ac:dyDescent="0.25">
      <c r="A156" s="207"/>
      <c r="B156" s="207"/>
      <c r="C156" s="207"/>
      <c r="D156" s="207"/>
      <c r="E156" s="207"/>
      <c r="F156" s="207"/>
      <c r="G156" s="207"/>
      <c r="H156" s="207"/>
      <c r="I156" s="248"/>
    </row>
    <row r="157" spans="1:9" x14ac:dyDescent="0.25">
      <c r="A157" s="207"/>
      <c r="B157" s="207"/>
      <c r="C157" s="207"/>
      <c r="D157" s="207"/>
      <c r="E157" s="207"/>
      <c r="F157" s="207"/>
      <c r="G157" s="207"/>
      <c r="H157" s="207"/>
      <c r="I157" s="248"/>
    </row>
    <row r="158" spans="1:9" x14ac:dyDescent="0.25">
      <c r="A158" s="207"/>
      <c r="B158" s="207"/>
      <c r="C158" s="207"/>
      <c r="D158" s="207"/>
      <c r="E158" s="207"/>
      <c r="F158" s="207"/>
      <c r="G158" s="207"/>
      <c r="H158" s="207"/>
      <c r="I158" s="248"/>
    </row>
    <row r="159" spans="1:9" x14ac:dyDescent="0.25">
      <c r="A159" s="207"/>
      <c r="B159" s="207"/>
      <c r="C159" s="207"/>
      <c r="D159" s="207"/>
      <c r="E159" s="207"/>
      <c r="F159" s="207"/>
      <c r="G159" s="207"/>
      <c r="H159" s="207"/>
      <c r="I159" s="248"/>
    </row>
    <row r="160" spans="1:9" x14ac:dyDescent="0.25">
      <c r="A160" s="207"/>
      <c r="B160" s="207"/>
      <c r="C160" s="207"/>
      <c r="D160" s="207"/>
      <c r="E160" s="207"/>
      <c r="F160" s="207"/>
      <c r="G160" s="207"/>
      <c r="H160" s="207"/>
      <c r="I160" s="248"/>
    </row>
    <row r="161" spans="1:9" x14ac:dyDescent="0.25">
      <c r="A161" s="207"/>
      <c r="B161" s="207"/>
      <c r="C161" s="207"/>
      <c r="D161" s="207"/>
      <c r="E161" s="207"/>
      <c r="F161" s="207"/>
      <c r="G161" s="207"/>
      <c r="H161" s="207"/>
      <c r="I161" s="248"/>
    </row>
    <row r="162" spans="1:9" x14ac:dyDescent="0.25">
      <c r="A162" s="207"/>
      <c r="B162" s="207"/>
      <c r="C162" s="207"/>
      <c r="D162" s="207"/>
      <c r="E162" s="207"/>
      <c r="F162" s="207"/>
      <c r="G162" s="207"/>
      <c r="H162" s="207"/>
      <c r="I162" s="248"/>
    </row>
    <row r="163" spans="1:9" x14ac:dyDescent="0.25">
      <c r="A163" s="207"/>
      <c r="B163" s="207"/>
      <c r="C163" s="207"/>
      <c r="D163" s="207"/>
      <c r="E163" s="207"/>
      <c r="F163" s="207"/>
      <c r="G163" s="207"/>
      <c r="H163" s="207"/>
      <c r="I163" s="248"/>
    </row>
    <row r="164" spans="1:9" x14ac:dyDescent="0.25">
      <c r="A164" s="207"/>
      <c r="B164" s="207"/>
      <c r="C164" s="207"/>
      <c r="D164" s="207"/>
      <c r="E164" s="207"/>
      <c r="F164" s="207"/>
      <c r="G164" s="207"/>
      <c r="H164" s="207"/>
      <c r="I164" s="248"/>
    </row>
    <row r="165" spans="1:9" x14ac:dyDescent="0.25">
      <c r="A165" s="207"/>
      <c r="B165" s="207"/>
      <c r="C165" s="207"/>
      <c r="D165" s="207"/>
      <c r="E165" s="207"/>
      <c r="F165" s="207"/>
      <c r="G165" s="207"/>
      <c r="H165" s="207"/>
      <c r="I165" s="248"/>
    </row>
    <row r="166" spans="1:9" x14ac:dyDescent="0.25">
      <c r="A166" s="207"/>
      <c r="B166" s="207"/>
      <c r="C166" s="207"/>
      <c r="D166" s="207"/>
      <c r="E166" s="207"/>
      <c r="F166" s="207"/>
      <c r="G166" s="207"/>
      <c r="H166" s="207"/>
      <c r="I166" s="248"/>
    </row>
    <row r="167" spans="1:9" x14ac:dyDescent="0.25">
      <c r="A167" s="207"/>
      <c r="B167" s="207"/>
      <c r="C167" s="207"/>
      <c r="D167" s="207"/>
      <c r="E167" s="207"/>
      <c r="F167" s="207"/>
      <c r="G167" s="207"/>
      <c r="H167" s="207"/>
      <c r="I167" s="248"/>
    </row>
    <row r="168" spans="1:9" x14ac:dyDescent="0.25">
      <c r="A168" s="207"/>
      <c r="B168" s="207"/>
      <c r="C168" s="207"/>
      <c r="D168" s="207"/>
      <c r="E168" s="207"/>
      <c r="F168" s="207"/>
      <c r="G168" s="207"/>
      <c r="H168" s="207"/>
      <c r="I168" s="248"/>
    </row>
    <row r="169" spans="1:9" x14ac:dyDescent="0.25">
      <c r="A169" s="207"/>
      <c r="B169" s="207"/>
      <c r="C169" s="207"/>
      <c r="D169" s="207"/>
      <c r="E169" s="207"/>
      <c r="F169" s="207"/>
      <c r="G169" s="207"/>
      <c r="H169" s="207"/>
      <c r="I169" s="248"/>
    </row>
    <row r="170" spans="1:9" x14ac:dyDescent="0.25">
      <c r="A170" s="207"/>
      <c r="B170" s="207"/>
      <c r="C170" s="207"/>
      <c r="D170" s="207"/>
      <c r="E170" s="207"/>
      <c r="F170" s="207"/>
      <c r="G170" s="207"/>
      <c r="H170" s="207"/>
      <c r="I170" s="248"/>
    </row>
    <row r="171" spans="1:9" x14ac:dyDescent="0.25">
      <c r="A171" s="207"/>
      <c r="B171" s="207"/>
      <c r="C171" s="207"/>
      <c r="D171" s="207"/>
      <c r="E171" s="207"/>
      <c r="F171" s="207"/>
      <c r="G171" s="207"/>
      <c r="H171" s="207"/>
      <c r="I171" s="248"/>
    </row>
    <row r="172" spans="1:9" x14ac:dyDescent="0.25">
      <c r="A172" s="207"/>
      <c r="B172" s="207"/>
      <c r="C172" s="207"/>
      <c r="D172" s="207"/>
      <c r="E172" s="207"/>
      <c r="F172" s="207"/>
      <c r="G172" s="207"/>
      <c r="H172" s="207"/>
      <c r="I172" s="248"/>
    </row>
    <row r="173" spans="1:9" x14ac:dyDescent="0.25">
      <c r="A173" s="207"/>
      <c r="B173" s="207"/>
      <c r="C173" s="207"/>
      <c r="D173" s="207"/>
      <c r="E173" s="207"/>
      <c r="F173" s="207"/>
      <c r="G173" s="207"/>
      <c r="H173" s="207"/>
      <c r="I173" s="248"/>
    </row>
    <row r="174" spans="1:9" x14ac:dyDescent="0.25">
      <c r="A174" s="207"/>
      <c r="B174" s="207"/>
      <c r="C174" s="207"/>
      <c r="D174" s="207"/>
      <c r="E174" s="207"/>
      <c r="F174" s="207"/>
      <c r="G174" s="207"/>
      <c r="H174" s="207"/>
      <c r="I174" s="248"/>
    </row>
    <row r="175" spans="1:9" x14ac:dyDescent="0.25">
      <c r="A175" s="207"/>
      <c r="B175" s="207"/>
      <c r="C175" s="207"/>
      <c r="D175" s="207"/>
      <c r="E175" s="207"/>
      <c r="F175" s="207"/>
      <c r="G175" s="207"/>
      <c r="H175" s="207"/>
      <c r="I175" s="248"/>
    </row>
    <row r="176" spans="1:9" x14ac:dyDescent="0.25">
      <c r="A176" s="207"/>
      <c r="B176" s="207"/>
      <c r="C176" s="207"/>
      <c r="D176" s="207"/>
      <c r="E176" s="207"/>
      <c r="F176" s="207"/>
      <c r="G176" s="207"/>
      <c r="H176" s="207"/>
      <c r="I176" s="248"/>
    </row>
    <row r="177" spans="1:9" x14ac:dyDescent="0.25">
      <c r="A177" s="207"/>
      <c r="B177" s="207"/>
      <c r="C177" s="207"/>
      <c r="D177" s="207"/>
      <c r="E177" s="207"/>
      <c r="F177" s="207"/>
      <c r="G177" s="207"/>
      <c r="H177" s="207"/>
      <c r="I177" s="248"/>
    </row>
    <row r="178" spans="1:9" x14ac:dyDescent="0.25">
      <c r="A178" s="207"/>
      <c r="B178" s="207"/>
      <c r="C178" s="207"/>
      <c r="D178" s="207"/>
      <c r="E178" s="207"/>
      <c r="F178" s="207"/>
      <c r="G178" s="207"/>
      <c r="H178" s="207"/>
      <c r="I178" s="248"/>
    </row>
    <row r="179" spans="1:9" x14ac:dyDescent="0.25">
      <c r="A179" s="207"/>
      <c r="B179" s="207"/>
      <c r="C179" s="207"/>
      <c r="D179" s="207"/>
      <c r="E179" s="207"/>
      <c r="F179" s="207"/>
      <c r="G179" s="207"/>
      <c r="H179" s="207"/>
      <c r="I179" s="248"/>
    </row>
    <row r="180" spans="1:9" x14ac:dyDescent="0.25">
      <c r="A180" s="207"/>
      <c r="B180" s="207"/>
      <c r="C180" s="207"/>
      <c r="D180" s="207"/>
      <c r="E180" s="207"/>
      <c r="F180" s="207"/>
      <c r="G180" s="207"/>
      <c r="H180" s="207"/>
      <c r="I180" s="248"/>
    </row>
    <row r="181" spans="1:9" x14ac:dyDescent="0.25">
      <c r="A181" s="207"/>
      <c r="B181" s="207"/>
      <c r="C181" s="207"/>
      <c r="D181" s="207"/>
      <c r="E181" s="207"/>
      <c r="F181" s="207"/>
      <c r="G181" s="207"/>
      <c r="H181" s="207"/>
      <c r="I181" s="248"/>
    </row>
    <row r="182" spans="1:9" x14ac:dyDescent="0.25">
      <c r="A182" s="207"/>
      <c r="B182" s="207"/>
      <c r="C182" s="207"/>
      <c r="D182" s="207"/>
      <c r="E182" s="207"/>
      <c r="F182" s="207"/>
      <c r="G182" s="207"/>
      <c r="H182" s="207"/>
      <c r="I182" s="248"/>
    </row>
    <row r="183" spans="1:9" x14ac:dyDescent="0.25">
      <c r="A183" s="207"/>
      <c r="B183" s="207"/>
      <c r="C183" s="207"/>
      <c r="D183" s="207"/>
      <c r="E183" s="207"/>
      <c r="F183" s="207"/>
      <c r="G183" s="207"/>
      <c r="H183" s="207"/>
      <c r="I183" s="248"/>
    </row>
    <row r="184" spans="1:9" x14ac:dyDescent="0.25">
      <c r="A184" s="207"/>
      <c r="B184" s="207"/>
      <c r="C184" s="207"/>
      <c r="D184" s="207"/>
      <c r="E184" s="207"/>
      <c r="F184" s="207"/>
      <c r="G184" s="207"/>
      <c r="H184" s="207"/>
      <c r="I184" s="248"/>
    </row>
    <row r="185" spans="1:9" x14ac:dyDescent="0.25">
      <c r="A185" s="207"/>
      <c r="B185" s="207"/>
      <c r="C185" s="207"/>
      <c r="D185" s="207"/>
      <c r="E185" s="207"/>
      <c r="F185" s="207"/>
      <c r="G185" s="207"/>
      <c r="H185" s="207"/>
      <c r="I185" s="248"/>
    </row>
    <row r="186" spans="1:9" x14ac:dyDescent="0.25">
      <c r="A186" s="207"/>
      <c r="B186" s="207"/>
      <c r="C186" s="207"/>
      <c r="D186" s="207"/>
      <c r="E186" s="207"/>
      <c r="F186" s="207"/>
      <c r="G186" s="207"/>
      <c r="H186" s="207"/>
      <c r="I186" s="248"/>
    </row>
    <row r="187" spans="1:9" x14ac:dyDescent="0.25">
      <c r="A187" s="207"/>
      <c r="B187" s="207"/>
      <c r="C187" s="207"/>
      <c r="D187" s="207"/>
      <c r="E187" s="207"/>
      <c r="F187" s="207"/>
      <c r="G187" s="207"/>
      <c r="H187" s="207"/>
      <c r="I187" s="248"/>
    </row>
    <row r="188" spans="1:9" x14ac:dyDescent="0.25">
      <c r="A188" s="207"/>
      <c r="B188" s="207"/>
      <c r="C188" s="207"/>
      <c r="D188" s="207"/>
      <c r="E188" s="207"/>
      <c r="F188" s="207"/>
      <c r="G188" s="207"/>
      <c r="H188" s="207"/>
      <c r="I188" s="248"/>
    </row>
    <row r="189" spans="1:9" x14ac:dyDescent="0.25">
      <c r="A189" s="207"/>
      <c r="B189" s="207"/>
      <c r="C189" s="207"/>
      <c r="D189" s="207"/>
      <c r="E189" s="207"/>
      <c r="F189" s="207"/>
      <c r="G189" s="207"/>
      <c r="H189" s="207"/>
      <c r="I189" s="248"/>
    </row>
    <row r="190" spans="1:9" x14ac:dyDescent="0.25">
      <c r="A190" s="207"/>
      <c r="B190" s="207"/>
      <c r="C190" s="207"/>
      <c r="D190" s="207"/>
      <c r="E190" s="207"/>
      <c r="F190" s="207"/>
      <c r="G190" s="207"/>
      <c r="H190" s="207"/>
      <c r="I190" s="248"/>
    </row>
    <row r="191" spans="1:9" x14ac:dyDescent="0.25">
      <c r="A191" s="207"/>
      <c r="B191" s="207"/>
      <c r="C191" s="207"/>
      <c r="D191" s="207"/>
      <c r="E191" s="207"/>
      <c r="F191" s="207"/>
      <c r="G191" s="207"/>
      <c r="H191" s="207"/>
      <c r="I191" s="248"/>
    </row>
    <row r="192" spans="1:9" x14ac:dyDescent="0.25">
      <c r="A192" s="207"/>
      <c r="B192" s="207"/>
      <c r="C192" s="207"/>
      <c r="D192" s="207"/>
      <c r="E192" s="207"/>
      <c r="F192" s="207"/>
      <c r="G192" s="207"/>
      <c r="H192" s="207"/>
      <c r="I192" s="248"/>
    </row>
    <row r="193" spans="1:9" x14ac:dyDescent="0.25">
      <c r="A193" s="207"/>
      <c r="B193" s="207"/>
      <c r="C193" s="207"/>
      <c r="D193" s="207"/>
      <c r="E193" s="207"/>
      <c r="F193" s="207"/>
      <c r="G193" s="207"/>
      <c r="H193" s="207"/>
      <c r="I193" s="248"/>
    </row>
    <row r="194" spans="1:9" x14ac:dyDescent="0.25">
      <c r="A194" s="207"/>
      <c r="B194" s="207"/>
      <c r="C194" s="207"/>
      <c r="D194" s="207"/>
      <c r="E194" s="207"/>
      <c r="F194" s="207"/>
      <c r="G194" s="207"/>
      <c r="H194" s="207"/>
      <c r="I194" s="248"/>
    </row>
    <row r="195" spans="1:9" x14ac:dyDescent="0.25">
      <c r="A195" s="207"/>
      <c r="B195" s="207"/>
      <c r="C195" s="207"/>
      <c r="D195" s="207"/>
      <c r="E195" s="207"/>
      <c r="F195" s="207"/>
      <c r="G195" s="207"/>
      <c r="H195" s="207"/>
      <c r="I195" s="248"/>
    </row>
    <row r="196" spans="1:9" x14ac:dyDescent="0.25">
      <c r="A196" s="207"/>
      <c r="B196" s="207"/>
      <c r="C196" s="207"/>
      <c r="D196" s="207"/>
      <c r="E196" s="207"/>
      <c r="F196" s="207"/>
      <c r="G196" s="207"/>
      <c r="H196" s="207"/>
      <c r="I196" s="248"/>
    </row>
    <row r="197" spans="1:9" x14ac:dyDescent="0.25">
      <c r="A197" s="207"/>
      <c r="B197" s="207"/>
      <c r="C197" s="207"/>
      <c r="D197" s="207"/>
      <c r="E197" s="207"/>
      <c r="F197" s="207"/>
      <c r="G197" s="207"/>
      <c r="H197" s="207"/>
      <c r="I197" s="248"/>
    </row>
    <row r="198" spans="1:9" x14ac:dyDescent="0.25">
      <c r="A198" s="207"/>
      <c r="B198" s="207"/>
      <c r="C198" s="207"/>
      <c r="D198" s="207"/>
      <c r="E198" s="207"/>
      <c r="F198" s="207"/>
      <c r="G198" s="207"/>
      <c r="H198" s="207"/>
      <c r="I198" s="248"/>
    </row>
    <row r="199" spans="1:9" x14ac:dyDescent="0.25">
      <c r="A199" s="207"/>
      <c r="B199" s="207"/>
      <c r="C199" s="207"/>
      <c r="D199" s="207"/>
      <c r="E199" s="207"/>
      <c r="F199" s="207"/>
      <c r="G199" s="207"/>
      <c r="H199" s="207"/>
      <c r="I199" s="248"/>
    </row>
    <row r="200" spans="1:9" x14ac:dyDescent="0.25">
      <c r="A200" s="207"/>
      <c r="B200" s="207"/>
      <c r="C200" s="207"/>
      <c r="D200" s="207"/>
      <c r="E200" s="207"/>
      <c r="F200" s="207"/>
      <c r="G200" s="207"/>
      <c r="H200" s="207"/>
      <c r="I200" s="248"/>
    </row>
    <row r="201" spans="1:9" x14ac:dyDescent="0.25">
      <c r="A201" s="207"/>
      <c r="B201" s="207"/>
      <c r="C201" s="207"/>
      <c r="D201" s="207"/>
      <c r="E201" s="207"/>
      <c r="F201" s="207"/>
      <c r="G201" s="207"/>
      <c r="H201" s="207"/>
      <c r="I201" s="248"/>
    </row>
    <row r="202" spans="1:9" x14ac:dyDescent="0.25">
      <c r="A202" s="207"/>
      <c r="B202" s="207"/>
      <c r="C202" s="207"/>
      <c r="D202" s="207"/>
      <c r="E202" s="207"/>
      <c r="F202" s="207"/>
      <c r="G202" s="207"/>
      <c r="H202" s="207"/>
      <c r="I202" s="248"/>
    </row>
    <row r="203" spans="1:9" x14ac:dyDescent="0.25">
      <c r="A203" s="207"/>
      <c r="B203" s="207"/>
      <c r="C203" s="207"/>
      <c r="D203" s="207"/>
      <c r="E203" s="207"/>
      <c r="F203" s="207"/>
      <c r="G203" s="207"/>
      <c r="H203" s="207"/>
      <c r="I203" s="248"/>
    </row>
    <row r="204" spans="1:9" x14ac:dyDescent="0.25">
      <c r="A204" s="207"/>
      <c r="B204" s="207"/>
      <c r="C204" s="207"/>
      <c r="D204" s="207"/>
      <c r="E204" s="207"/>
      <c r="F204" s="207"/>
      <c r="G204" s="207"/>
      <c r="H204" s="207"/>
      <c r="I204" s="248"/>
    </row>
    <row r="205" spans="1:9" x14ac:dyDescent="0.25">
      <c r="A205" s="207"/>
      <c r="B205" s="207"/>
      <c r="C205" s="207"/>
      <c r="D205" s="207"/>
      <c r="E205" s="207"/>
      <c r="F205" s="207"/>
      <c r="G205" s="207"/>
      <c r="H205" s="207"/>
      <c r="I205" s="248"/>
    </row>
    <row r="206" spans="1:9" x14ac:dyDescent="0.25">
      <c r="A206" s="207"/>
      <c r="B206" s="207"/>
      <c r="C206" s="207"/>
      <c r="D206" s="207"/>
      <c r="E206" s="207"/>
      <c r="F206" s="207"/>
      <c r="G206" s="207"/>
      <c r="H206" s="207"/>
      <c r="I206" s="248"/>
    </row>
    <row r="207" spans="1:9" x14ac:dyDescent="0.25">
      <c r="A207" s="207"/>
      <c r="B207" s="207"/>
      <c r="C207" s="207"/>
      <c r="D207" s="207"/>
      <c r="E207" s="207"/>
      <c r="F207" s="207"/>
      <c r="G207" s="207"/>
      <c r="H207" s="207"/>
      <c r="I207" s="248"/>
    </row>
    <row r="208" spans="1:9" x14ac:dyDescent="0.25">
      <c r="A208" s="207"/>
      <c r="B208" s="207"/>
      <c r="C208" s="207"/>
      <c r="D208" s="207"/>
      <c r="E208" s="207"/>
      <c r="F208" s="207"/>
      <c r="G208" s="207"/>
      <c r="H208" s="207"/>
      <c r="I208" s="248"/>
    </row>
    <row r="209" spans="1:9" x14ac:dyDescent="0.25">
      <c r="A209" s="207"/>
      <c r="B209" s="207"/>
      <c r="C209" s="207"/>
      <c r="D209" s="207"/>
      <c r="E209" s="207"/>
      <c r="F209" s="207"/>
      <c r="G209" s="207"/>
      <c r="H209" s="207"/>
      <c r="I209" s="248"/>
    </row>
    <row r="210" spans="1:9" x14ac:dyDescent="0.25">
      <c r="A210" s="207"/>
      <c r="B210" s="207"/>
      <c r="C210" s="207"/>
      <c r="D210" s="207"/>
      <c r="E210" s="207"/>
      <c r="F210" s="207"/>
      <c r="G210" s="207"/>
      <c r="H210" s="207"/>
      <c r="I210" s="248"/>
    </row>
    <row r="211" spans="1:9" x14ac:dyDescent="0.25">
      <c r="A211" s="207"/>
      <c r="B211" s="207"/>
      <c r="C211" s="207"/>
      <c r="D211" s="207"/>
      <c r="E211" s="207"/>
      <c r="F211" s="207"/>
      <c r="G211" s="207"/>
      <c r="H211" s="207"/>
      <c r="I211" s="248"/>
    </row>
    <row r="212" spans="1:9" x14ac:dyDescent="0.25">
      <c r="A212" s="207"/>
      <c r="B212" s="207"/>
      <c r="C212" s="207"/>
      <c r="D212" s="207"/>
      <c r="E212" s="207"/>
      <c r="F212" s="207"/>
      <c r="G212" s="207"/>
      <c r="H212" s="207"/>
      <c r="I212" s="248"/>
    </row>
    <row r="213" spans="1:9" x14ac:dyDescent="0.25">
      <c r="A213" s="207"/>
      <c r="B213" s="207"/>
      <c r="C213" s="207"/>
      <c r="D213" s="207"/>
      <c r="E213" s="207"/>
      <c r="F213" s="207"/>
      <c r="G213" s="207"/>
      <c r="H213" s="207"/>
      <c r="I213" s="248"/>
    </row>
    <row r="214" spans="1:9" x14ac:dyDescent="0.25">
      <c r="A214" s="207"/>
      <c r="B214" s="207"/>
      <c r="C214" s="207"/>
      <c r="D214" s="207"/>
      <c r="E214" s="207"/>
      <c r="F214" s="207"/>
      <c r="G214" s="207"/>
      <c r="H214" s="207"/>
      <c r="I214" s="248"/>
    </row>
    <row r="215" spans="1:9" x14ac:dyDescent="0.25">
      <c r="A215" s="207"/>
      <c r="B215" s="207"/>
      <c r="C215" s="207"/>
      <c r="D215" s="207"/>
      <c r="E215" s="207"/>
      <c r="F215" s="207"/>
      <c r="G215" s="207"/>
      <c r="H215" s="207"/>
      <c r="I215" s="248"/>
    </row>
    <row r="216" spans="1:9" x14ac:dyDescent="0.25">
      <c r="A216" s="207"/>
      <c r="B216" s="207"/>
      <c r="C216" s="207"/>
      <c r="D216" s="207"/>
      <c r="E216" s="207"/>
      <c r="F216" s="207"/>
      <c r="G216" s="207"/>
      <c r="H216" s="207"/>
      <c r="I216" s="248"/>
    </row>
    <row r="217" spans="1:9" x14ac:dyDescent="0.25">
      <c r="A217" s="207"/>
      <c r="B217" s="207"/>
      <c r="C217" s="207"/>
      <c r="D217" s="207"/>
      <c r="E217" s="207"/>
      <c r="F217" s="207"/>
      <c r="G217" s="207"/>
      <c r="H217" s="207"/>
      <c r="I217" s="248"/>
    </row>
    <row r="218" spans="1:9" x14ac:dyDescent="0.25">
      <c r="A218" s="207"/>
      <c r="B218" s="207"/>
      <c r="C218" s="207"/>
      <c r="D218" s="207"/>
      <c r="E218" s="207"/>
      <c r="F218" s="207"/>
      <c r="G218" s="207"/>
      <c r="H218" s="207"/>
      <c r="I218" s="248"/>
    </row>
    <row r="219" spans="1:9" x14ac:dyDescent="0.25">
      <c r="A219" s="207"/>
      <c r="B219" s="207"/>
      <c r="C219" s="207"/>
      <c r="D219" s="207"/>
      <c r="E219" s="207"/>
      <c r="F219" s="207"/>
      <c r="G219" s="207"/>
      <c r="H219" s="207"/>
      <c r="I219" s="248"/>
    </row>
    <row r="220" spans="1:9" x14ac:dyDescent="0.25">
      <c r="A220" s="207"/>
      <c r="B220" s="207"/>
      <c r="C220" s="207"/>
      <c r="D220" s="207"/>
      <c r="E220" s="207"/>
      <c r="F220" s="207"/>
      <c r="G220" s="207"/>
      <c r="H220" s="207"/>
      <c r="I220" s="248"/>
    </row>
    <row r="221" spans="1:9" x14ac:dyDescent="0.25">
      <c r="A221" s="207"/>
      <c r="B221" s="207"/>
      <c r="C221" s="207"/>
      <c r="D221" s="207"/>
      <c r="E221" s="207"/>
      <c r="F221" s="207"/>
      <c r="G221" s="207"/>
      <c r="H221" s="207"/>
      <c r="I221" s="248"/>
    </row>
    <row r="222" spans="1:9" x14ac:dyDescent="0.25">
      <c r="A222" s="207"/>
      <c r="B222" s="207"/>
      <c r="C222" s="207"/>
      <c r="D222" s="207"/>
      <c r="E222" s="207"/>
      <c r="F222" s="207"/>
      <c r="G222" s="207"/>
      <c r="H222" s="207"/>
      <c r="I222" s="248"/>
    </row>
    <row r="223" spans="1:9" x14ac:dyDescent="0.25">
      <c r="A223" s="207"/>
      <c r="B223" s="207"/>
      <c r="C223" s="207"/>
      <c r="D223" s="207"/>
      <c r="E223" s="207"/>
      <c r="F223" s="207"/>
      <c r="G223" s="207"/>
      <c r="H223" s="207"/>
      <c r="I223" s="248"/>
    </row>
    <row r="224" spans="1:9" x14ac:dyDescent="0.25">
      <c r="A224" s="207"/>
      <c r="B224" s="207"/>
      <c r="C224" s="207"/>
      <c r="D224" s="207"/>
      <c r="E224" s="207"/>
      <c r="F224" s="207"/>
      <c r="G224" s="207"/>
      <c r="H224" s="207"/>
      <c r="I224" s="248"/>
    </row>
    <row r="225" spans="1:9" x14ac:dyDescent="0.25">
      <c r="A225" s="207"/>
      <c r="B225" s="207"/>
      <c r="C225" s="207"/>
      <c r="D225" s="207"/>
      <c r="E225" s="207"/>
      <c r="F225" s="207"/>
      <c r="G225" s="207"/>
      <c r="H225" s="207"/>
      <c r="I225" s="248"/>
    </row>
    <row r="226" spans="1:9" x14ac:dyDescent="0.25">
      <c r="A226" s="207"/>
      <c r="B226" s="207"/>
      <c r="C226" s="207"/>
      <c r="D226" s="207"/>
      <c r="E226" s="207"/>
      <c r="F226" s="207"/>
      <c r="G226" s="207"/>
      <c r="H226" s="207"/>
      <c r="I226" s="248"/>
    </row>
    <row r="227" spans="1:9" x14ac:dyDescent="0.25">
      <c r="A227" s="207"/>
      <c r="B227" s="207"/>
      <c r="C227" s="207"/>
      <c r="D227" s="207"/>
      <c r="E227" s="207"/>
      <c r="F227" s="207"/>
      <c r="G227" s="207"/>
      <c r="H227" s="207"/>
      <c r="I227" s="248"/>
    </row>
    <row r="228" spans="1:9" x14ac:dyDescent="0.25">
      <c r="A228" s="207"/>
      <c r="B228" s="207"/>
      <c r="C228" s="207"/>
      <c r="D228" s="207"/>
      <c r="E228" s="207"/>
      <c r="F228" s="207"/>
      <c r="G228" s="207"/>
      <c r="H228" s="207"/>
      <c r="I228" s="248"/>
    </row>
    <row r="229" spans="1:9" x14ac:dyDescent="0.25">
      <c r="A229" s="207"/>
      <c r="B229" s="207"/>
      <c r="C229" s="207"/>
      <c r="D229" s="207"/>
      <c r="E229" s="207"/>
      <c r="F229" s="207"/>
      <c r="G229" s="207"/>
      <c r="H229" s="207"/>
      <c r="I229" s="248"/>
    </row>
    <row r="230" spans="1:9" x14ac:dyDescent="0.25">
      <c r="A230" s="207"/>
      <c r="B230" s="207"/>
      <c r="C230" s="207"/>
      <c r="D230" s="207"/>
      <c r="E230" s="207"/>
      <c r="F230" s="207"/>
      <c r="G230" s="207"/>
      <c r="H230" s="207"/>
      <c r="I230" s="248"/>
    </row>
    <row r="231" spans="1:9" x14ac:dyDescent="0.25">
      <c r="A231" s="207"/>
      <c r="B231" s="207"/>
      <c r="C231" s="207"/>
      <c r="D231" s="207"/>
      <c r="E231" s="207"/>
      <c r="F231" s="207"/>
      <c r="G231" s="207"/>
      <c r="H231" s="207"/>
      <c r="I231" s="248"/>
    </row>
    <row r="232" spans="1:9" x14ac:dyDescent="0.25">
      <c r="A232" s="207"/>
      <c r="B232" s="207"/>
      <c r="C232" s="207"/>
      <c r="D232" s="207"/>
      <c r="E232" s="207"/>
      <c r="F232" s="207"/>
      <c r="G232" s="207"/>
      <c r="H232" s="207"/>
      <c r="I232" s="248"/>
    </row>
    <row r="233" spans="1:9" x14ac:dyDescent="0.25">
      <c r="A233" s="207"/>
      <c r="B233" s="207"/>
      <c r="C233" s="207"/>
      <c r="D233" s="207"/>
      <c r="E233" s="207"/>
      <c r="F233" s="207"/>
      <c r="G233" s="207"/>
      <c r="H233" s="207"/>
      <c r="I233" s="248"/>
    </row>
    <row r="234" spans="1:9" x14ac:dyDescent="0.25">
      <c r="A234" s="207"/>
      <c r="B234" s="207"/>
      <c r="C234" s="207"/>
      <c r="D234" s="207"/>
      <c r="E234" s="207"/>
      <c r="F234" s="207"/>
      <c r="G234" s="207"/>
      <c r="H234" s="207"/>
      <c r="I234" s="248"/>
    </row>
    <row r="235" spans="1:9" x14ac:dyDescent="0.25">
      <c r="A235" s="207"/>
      <c r="B235" s="207"/>
      <c r="C235" s="207"/>
      <c r="D235" s="207"/>
      <c r="E235" s="207"/>
      <c r="F235" s="207"/>
      <c r="G235" s="207"/>
      <c r="H235" s="207"/>
      <c r="I235" s="248"/>
    </row>
    <row r="236" spans="1:9" x14ac:dyDescent="0.25">
      <c r="A236" s="207"/>
      <c r="B236" s="207"/>
      <c r="C236" s="207"/>
      <c r="D236" s="207"/>
      <c r="E236" s="207"/>
      <c r="F236" s="207"/>
      <c r="G236" s="207"/>
      <c r="H236" s="207"/>
      <c r="I236" s="248"/>
    </row>
    <row r="237" spans="1:9" x14ac:dyDescent="0.25">
      <c r="A237" s="207"/>
      <c r="B237" s="207"/>
      <c r="C237" s="207"/>
      <c r="D237" s="207"/>
      <c r="E237" s="207"/>
      <c r="F237" s="207"/>
      <c r="G237" s="207"/>
      <c r="H237" s="207"/>
      <c r="I237" s="248"/>
    </row>
    <row r="238" spans="1:9" x14ac:dyDescent="0.25">
      <c r="A238" s="207"/>
      <c r="B238" s="207"/>
      <c r="C238" s="207"/>
      <c r="D238" s="207"/>
      <c r="E238" s="207"/>
      <c r="F238" s="207"/>
      <c r="G238" s="207"/>
      <c r="H238" s="207"/>
      <c r="I238" s="248"/>
    </row>
    <row r="239" spans="1:9" x14ac:dyDescent="0.25">
      <c r="A239" s="207"/>
      <c r="B239" s="207"/>
      <c r="C239" s="207"/>
      <c r="D239" s="207"/>
      <c r="E239" s="207"/>
      <c r="F239" s="207"/>
      <c r="G239" s="207"/>
      <c r="H239" s="207"/>
      <c r="I239" s="248"/>
    </row>
    <row r="240" spans="1:9" x14ac:dyDescent="0.25">
      <c r="A240" s="207"/>
      <c r="B240" s="207"/>
      <c r="C240" s="207"/>
      <c r="D240" s="207"/>
      <c r="E240" s="207"/>
      <c r="F240" s="207"/>
      <c r="G240" s="207"/>
      <c r="H240" s="207"/>
      <c r="I240" s="248"/>
    </row>
    <row r="241" spans="1:9" x14ac:dyDescent="0.25">
      <c r="A241" s="207"/>
      <c r="B241" s="207"/>
      <c r="C241" s="207"/>
      <c r="D241" s="207"/>
      <c r="E241" s="207"/>
      <c r="F241" s="207"/>
      <c r="G241" s="207"/>
      <c r="H241" s="207"/>
      <c r="I241" s="248"/>
    </row>
    <row r="242" spans="1:9" x14ac:dyDescent="0.25">
      <c r="A242" s="207"/>
      <c r="B242" s="207"/>
      <c r="C242" s="207"/>
      <c r="D242" s="207"/>
      <c r="E242" s="207"/>
      <c r="F242" s="207"/>
      <c r="G242" s="207"/>
      <c r="H242" s="207"/>
      <c r="I242" s="248"/>
    </row>
    <row r="243" spans="1:9" x14ac:dyDescent="0.25">
      <c r="A243" s="207"/>
      <c r="B243" s="207"/>
      <c r="C243" s="207"/>
      <c r="D243" s="207"/>
      <c r="E243" s="207"/>
      <c r="F243" s="207"/>
      <c r="G243" s="207"/>
      <c r="H243" s="207"/>
      <c r="I243" s="248"/>
    </row>
    <row r="244" spans="1:9" x14ac:dyDescent="0.25">
      <c r="A244" s="207"/>
      <c r="B244" s="207"/>
      <c r="C244" s="207"/>
      <c r="D244" s="207"/>
      <c r="E244" s="207"/>
      <c r="F244" s="207"/>
      <c r="G244" s="207"/>
      <c r="H244" s="207"/>
      <c r="I244" s="248"/>
    </row>
    <row r="245" spans="1:9" x14ac:dyDescent="0.25">
      <c r="A245" s="207"/>
      <c r="B245" s="207"/>
      <c r="C245" s="207"/>
      <c r="D245" s="207"/>
      <c r="E245" s="207"/>
      <c r="F245" s="207"/>
      <c r="G245" s="207"/>
      <c r="H245" s="207"/>
      <c r="I245" s="248"/>
    </row>
    <row r="246" spans="1:9" x14ac:dyDescent="0.25">
      <c r="A246" s="207"/>
      <c r="B246" s="207"/>
      <c r="C246" s="207"/>
      <c r="D246" s="207"/>
      <c r="E246" s="207"/>
      <c r="F246" s="207"/>
      <c r="G246" s="207"/>
      <c r="H246" s="207"/>
      <c r="I246" s="248"/>
    </row>
    <row r="247" spans="1:9" x14ac:dyDescent="0.25">
      <c r="A247" s="207"/>
      <c r="B247" s="207"/>
      <c r="C247" s="207"/>
      <c r="D247" s="207"/>
      <c r="E247" s="207"/>
      <c r="F247" s="207"/>
      <c r="G247" s="207"/>
      <c r="H247" s="207"/>
      <c r="I247" s="248"/>
    </row>
    <row r="248" spans="1:9" x14ac:dyDescent="0.25">
      <c r="A248" s="207"/>
      <c r="B248" s="207"/>
      <c r="C248" s="207"/>
      <c r="D248" s="207"/>
      <c r="E248" s="207"/>
      <c r="F248" s="207"/>
      <c r="G248" s="207"/>
      <c r="H248" s="207"/>
      <c r="I248" s="248"/>
    </row>
    <row r="249" spans="1:9" x14ac:dyDescent="0.25">
      <c r="A249" s="207"/>
      <c r="B249" s="207"/>
      <c r="C249" s="207"/>
      <c r="D249" s="207"/>
      <c r="E249" s="207"/>
      <c r="F249" s="207"/>
      <c r="G249" s="207"/>
      <c r="H249" s="207"/>
      <c r="I249" s="248"/>
    </row>
    <row r="250" spans="1:9" x14ac:dyDescent="0.25">
      <c r="A250" s="207"/>
      <c r="B250" s="207"/>
      <c r="C250" s="207"/>
      <c r="D250" s="207"/>
      <c r="E250" s="207"/>
      <c r="F250" s="207"/>
      <c r="G250" s="207"/>
      <c r="H250" s="207"/>
      <c r="I250" s="248"/>
    </row>
    <row r="251" spans="1:9" x14ac:dyDescent="0.25">
      <c r="A251" s="207"/>
      <c r="B251" s="207"/>
      <c r="C251" s="207"/>
      <c r="D251" s="207"/>
      <c r="E251" s="207"/>
      <c r="F251" s="207"/>
      <c r="G251" s="207"/>
      <c r="H251" s="207"/>
      <c r="I251" s="248"/>
    </row>
    <row r="252" spans="1:9" x14ac:dyDescent="0.25">
      <c r="A252" s="207"/>
      <c r="B252" s="207"/>
      <c r="C252" s="207"/>
      <c r="D252" s="207"/>
      <c r="E252" s="207"/>
      <c r="F252" s="207"/>
      <c r="G252" s="207"/>
      <c r="H252" s="207"/>
      <c r="I252" s="248"/>
    </row>
    <row r="253" spans="1:9" x14ac:dyDescent="0.25">
      <c r="A253" s="207"/>
      <c r="B253" s="207"/>
      <c r="C253" s="207"/>
      <c r="D253" s="207"/>
      <c r="E253" s="207"/>
      <c r="F253" s="207"/>
      <c r="G253" s="207"/>
      <c r="H253" s="207"/>
      <c r="I253" s="248"/>
    </row>
    <row r="254" spans="1:9" x14ac:dyDescent="0.25">
      <c r="A254" s="207"/>
      <c r="B254" s="207"/>
      <c r="C254" s="207"/>
      <c r="D254" s="207"/>
      <c r="E254" s="207"/>
      <c r="F254" s="207"/>
      <c r="G254" s="207"/>
      <c r="H254" s="207"/>
      <c r="I254" s="248"/>
    </row>
    <row r="255" spans="1:9" x14ac:dyDescent="0.25">
      <c r="A255" s="207"/>
      <c r="B255" s="207"/>
      <c r="C255" s="207"/>
      <c r="D255" s="207"/>
      <c r="E255" s="207"/>
      <c r="F255" s="207"/>
      <c r="G255" s="207"/>
      <c r="H255" s="207"/>
      <c r="I255" s="248"/>
    </row>
    <row r="256" spans="1:9" x14ac:dyDescent="0.25">
      <c r="A256" s="207"/>
      <c r="B256" s="207"/>
      <c r="C256" s="207"/>
      <c r="D256" s="207"/>
      <c r="E256" s="207"/>
      <c r="F256" s="207"/>
      <c r="G256" s="207"/>
      <c r="H256" s="207"/>
      <c r="I256" s="248"/>
    </row>
    <row r="257" spans="1:9" x14ac:dyDescent="0.25">
      <c r="A257" s="207"/>
      <c r="B257" s="207"/>
      <c r="C257" s="207"/>
      <c r="D257" s="207"/>
      <c r="E257" s="207"/>
      <c r="F257" s="207"/>
      <c r="G257" s="207"/>
      <c r="H257" s="207"/>
      <c r="I257" s="248"/>
    </row>
    <row r="258" spans="1:9" x14ac:dyDescent="0.25">
      <c r="A258" s="207"/>
      <c r="B258" s="207"/>
      <c r="C258" s="207"/>
      <c r="D258" s="207"/>
      <c r="E258" s="207"/>
      <c r="F258" s="207"/>
      <c r="G258" s="207"/>
      <c r="H258" s="207"/>
      <c r="I258" s="248"/>
    </row>
    <row r="259" spans="1:9" x14ac:dyDescent="0.25">
      <c r="A259" s="207"/>
      <c r="B259" s="207"/>
      <c r="C259" s="207"/>
      <c r="D259" s="207"/>
      <c r="E259" s="207"/>
      <c r="F259" s="207"/>
      <c r="G259" s="207"/>
      <c r="H259" s="207"/>
      <c r="I259" s="248"/>
    </row>
    <row r="260" spans="1:9" x14ac:dyDescent="0.25">
      <c r="A260" s="207"/>
      <c r="B260" s="207"/>
      <c r="C260" s="207"/>
      <c r="D260" s="207"/>
      <c r="E260" s="207"/>
      <c r="F260" s="207"/>
      <c r="G260" s="207"/>
      <c r="H260" s="207"/>
      <c r="I260" s="248"/>
    </row>
    <row r="261" spans="1:9" x14ac:dyDescent="0.25">
      <c r="A261" s="207"/>
      <c r="B261" s="207"/>
      <c r="C261" s="207"/>
      <c r="D261" s="207"/>
      <c r="E261" s="207"/>
      <c r="F261" s="207"/>
      <c r="G261" s="207"/>
      <c r="H261" s="207"/>
      <c r="I261" s="248"/>
    </row>
    <row r="262" spans="1:9" x14ac:dyDescent="0.25">
      <c r="A262" s="207"/>
      <c r="B262" s="207"/>
      <c r="C262" s="207"/>
      <c r="D262" s="207"/>
      <c r="E262" s="207"/>
      <c r="F262" s="207"/>
      <c r="G262" s="207"/>
      <c r="H262" s="207"/>
      <c r="I262" s="248"/>
    </row>
    <row r="263" spans="1:9" x14ac:dyDescent="0.25">
      <c r="A263" s="207"/>
      <c r="B263" s="207"/>
      <c r="C263" s="207"/>
      <c r="D263" s="207"/>
      <c r="E263" s="207"/>
      <c r="F263" s="207"/>
      <c r="G263" s="207"/>
      <c r="H263" s="207"/>
      <c r="I263" s="248"/>
    </row>
    <row r="264" spans="1:9" x14ac:dyDescent="0.25">
      <c r="A264" s="207"/>
      <c r="B264" s="207"/>
      <c r="C264" s="207"/>
      <c r="D264" s="207"/>
      <c r="E264" s="207"/>
      <c r="F264" s="207"/>
      <c r="G264" s="207"/>
      <c r="H264" s="207"/>
      <c r="I264" s="248"/>
    </row>
    <row r="265" spans="1:9" x14ac:dyDescent="0.25">
      <c r="A265" s="207"/>
      <c r="B265" s="207"/>
      <c r="C265" s="207"/>
      <c r="D265" s="207"/>
      <c r="E265" s="207"/>
      <c r="F265" s="207"/>
      <c r="G265" s="207"/>
      <c r="H265" s="207"/>
      <c r="I265" s="248"/>
    </row>
    <row r="266" spans="1:9" x14ac:dyDescent="0.25">
      <c r="A266" s="207"/>
      <c r="B266" s="207"/>
      <c r="C266" s="207"/>
      <c r="D266" s="207"/>
      <c r="E266" s="207"/>
      <c r="F266" s="207"/>
      <c r="G266" s="207"/>
      <c r="H266" s="207"/>
      <c r="I266" s="248"/>
    </row>
    <row r="267" spans="1:9" x14ac:dyDescent="0.25">
      <c r="A267" s="207"/>
      <c r="B267" s="207"/>
      <c r="C267" s="207"/>
      <c r="D267" s="207"/>
      <c r="E267" s="207"/>
      <c r="F267" s="207"/>
      <c r="G267" s="207"/>
      <c r="H267" s="207"/>
      <c r="I267" s="248"/>
    </row>
    <row r="268" spans="1:9" x14ac:dyDescent="0.25">
      <c r="A268" s="207"/>
      <c r="B268" s="207"/>
      <c r="C268" s="207"/>
      <c r="D268" s="207"/>
      <c r="E268" s="207"/>
      <c r="F268" s="207"/>
      <c r="G268" s="207"/>
      <c r="H268" s="207"/>
      <c r="I268" s="248"/>
    </row>
    <row r="269" spans="1:9" x14ac:dyDescent="0.25">
      <c r="A269" s="207"/>
      <c r="B269" s="207"/>
      <c r="C269" s="207"/>
      <c r="D269" s="207"/>
      <c r="E269" s="207"/>
      <c r="F269" s="207"/>
      <c r="G269" s="207"/>
      <c r="H269" s="207"/>
      <c r="I269" s="248"/>
    </row>
    <row r="270" spans="1:9" x14ac:dyDescent="0.25">
      <c r="A270" s="207"/>
      <c r="B270" s="207"/>
      <c r="C270" s="207"/>
      <c r="D270" s="207"/>
      <c r="E270" s="207"/>
      <c r="F270" s="207"/>
      <c r="G270" s="207"/>
      <c r="H270" s="207"/>
      <c r="I270" s="248"/>
    </row>
    <row r="271" spans="1:9" x14ac:dyDescent="0.25">
      <c r="A271" s="207"/>
      <c r="B271" s="207"/>
      <c r="C271" s="207"/>
      <c r="D271" s="207"/>
      <c r="E271" s="207"/>
      <c r="F271" s="207"/>
      <c r="G271" s="207"/>
      <c r="H271" s="207"/>
      <c r="I271" s="248"/>
    </row>
    <row r="272" spans="1:9" x14ac:dyDescent="0.25">
      <c r="A272" s="207"/>
      <c r="B272" s="207"/>
      <c r="C272" s="207"/>
      <c r="D272" s="207"/>
      <c r="E272" s="207"/>
      <c r="F272" s="207"/>
      <c r="G272" s="207"/>
      <c r="H272" s="207"/>
      <c r="I272" s="248"/>
    </row>
    <row r="273" spans="1:9" x14ac:dyDescent="0.25">
      <c r="A273" s="207"/>
      <c r="B273" s="207"/>
      <c r="C273" s="207"/>
      <c r="D273" s="207"/>
      <c r="E273" s="207"/>
      <c r="F273" s="207"/>
      <c r="G273" s="207"/>
      <c r="H273" s="207"/>
      <c r="I273" s="248"/>
    </row>
    <row r="274" spans="1:9" x14ac:dyDescent="0.25">
      <c r="A274" s="207"/>
      <c r="B274" s="207"/>
      <c r="C274" s="207"/>
      <c r="D274" s="207"/>
      <c r="E274" s="207"/>
      <c r="F274" s="207"/>
      <c r="G274" s="207"/>
      <c r="H274" s="207"/>
      <c r="I274" s="248"/>
    </row>
    <row r="275" spans="1:9" x14ac:dyDescent="0.25">
      <c r="A275" s="207"/>
      <c r="B275" s="207"/>
      <c r="C275" s="207"/>
      <c r="D275" s="207"/>
      <c r="E275" s="207"/>
      <c r="F275" s="207"/>
      <c r="G275" s="207"/>
      <c r="H275" s="207"/>
      <c r="I275" s="248"/>
    </row>
    <row r="276" spans="1:9" x14ac:dyDescent="0.25">
      <c r="A276" s="207"/>
      <c r="B276" s="207"/>
      <c r="C276" s="207"/>
      <c r="D276" s="207"/>
      <c r="E276" s="207"/>
      <c r="F276" s="207"/>
      <c r="G276" s="207"/>
      <c r="H276" s="207"/>
      <c r="I276" s="248"/>
    </row>
    <row r="277" spans="1:9" x14ac:dyDescent="0.25">
      <c r="A277" s="207"/>
      <c r="B277" s="207"/>
      <c r="C277" s="207"/>
      <c r="D277" s="207"/>
      <c r="E277" s="207"/>
      <c r="F277" s="207"/>
      <c r="G277" s="207"/>
      <c r="H277" s="207"/>
      <c r="I277" s="248"/>
    </row>
    <row r="278" spans="1:9" x14ac:dyDescent="0.25">
      <c r="A278" s="207"/>
      <c r="B278" s="207"/>
      <c r="C278" s="207"/>
      <c r="D278" s="207"/>
      <c r="E278" s="207"/>
      <c r="F278" s="207"/>
      <c r="G278" s="207"/>
      <c r="H278" s="207"/>
      <c r="I278" s="248"/>
    </row>
    <row r="279" spans="1:9" x14ac:dyDescent="0.25">
      <c r="A279" s="207"/>
      <c r="B279" s="207"/>
      <c r="C279" s="207"/>
      <c r="D279" s="207"/>
      <c r="E279" s="207"/>
      <c r="F279" s="207"/>
      <c r="G279" s="207"/>
      <c r="H279" s="207"/>
      <c r="I279" s="248"/>
    </row>
    <row r="280" spans="1:9" x14ac:dyDescent="0.25">
      <c r="A280" s="207"/>
      <c r="B280" s="207"/>
      <c r="C280" s="207"/>
      <c r="D280" s="207"/>
      <c r="E280" s="207"/>
      <c r="F280" s="207"/>
      <c r="G280" s="207"/>
      <c r="H280" s="207"/>
      <c r="I280" s="248"/>
    </row>
    <row r="281" spans="1:9" x14ac:dyDescent="0.25">
      <c r="A281" s="207"/>
      <c r="B281" s="207"/>
      <c r="C281" s="207"/>
      <c r="D281" s="207"/>
      <c r="E281" s="207"/>
      <c r="F281" s="207"/>
      <c r="G281" s="207"/>
      <c r="H281" s="207"/>
      <c r="I281" s="248"/>
    </row>
    <row r="282" spans="1:9" x14ac:dyDescent="0.25">
      <c r="A282" s="207"/>
      <c r="B282" s="207"/>
      <c r="C282" s="207"/>
      <c r="D282" s="207"/>
      <c r="E282" s="207"/>
      <c r="F282" s="207"/>
      <c r="G282" s="207"/>
      <c r="H282" s="207"/>
      <c r="I282" s="248"/>
    </row>
    <row r="283" spans="1:9" x14ac:dyDescent="0.25">
      <c r="A283" s="207"/>
      <c r="B283" s="207"/>
      <c r="C283" s="207"/>
      <c r="D283" s="207"/>
      <c r="E283" s="207"/>
      <c r="F283" s="207"/>
      <c r="G283" s="207"/>
      <c r="H283" s="207"/>
      <c r="I283" s="248"/>
    </row>
    <row r="284" spans="1:9" x14ac:dyDescent="0.25">
      <c r="A284" s="207"/>
      <c r="B284" s="207"/>
      <c r="C284" s="207"/>
      <c r="D284" s="207"/>
      <c r="E284" s="207"/>
      <c r="F284" s="207"/>
      <c r="G284" s="207"/>
      <c r="H284" s="207"/>
      <c r="I284" s="248"/>
    </row>
    <row r="285" spans="1:9" x14ac:dyDescent="0.25">
      <c r="A285" s="207"/>
      <c r="B285" s="207"/>
      <c r="C285" s="207"/>
      <c r="D285" s="207"/>
      <c r="E285" s="207"/>
      <c r="F285" s="207"/>
      <c r="G285" s="207"/>
      <c r="H285" s="207"/>
      <c r="I285" s="248"/>
    </row>
    <row r="286" spans="1:9" x14ac:dyDescent="0.25">
      <c r="A286" s="207"/>
      <c r="B286" s="207"/>
      <c r="C286" s="207"/>
      <c r="D286" s="207"/>
      <c r="E286" s="207"/>
      <c r="F286" s="207"/>
      <c r="G286" s="207"/>
      <c r="H286" s="207"/>
      <c r="I286" s="248"/>
    </row>
    <row r="287" spans="1:9" x14ac:dyDescent="0.25">
      <c r="A287" s="207"/>
      <c r="B287" s="207"/>
      <c r="C287" s="207"/>
      <c r="D287" s="207"/>
      <c r="E287" s="207"/>
      <c r="F287" s="207"/>
      <c r="G287" s="207"/>
      <c r="H287" s="207"/>
      <c r="I287" s="248"/>
    </row>
    <row r="288" spans="1:9" x14ac:dyDescent="0.25">
      <c r="A288" s="207"/>
      <c r="B288" s="207"/>
      <c r="C288" s="207"/>
      <c r="D288" s="207"/>
      <c r="E288" s="207"/>
      <c r="F288" s="207"/>
      <c r="G288" s="207"/>
      <c r="H288" s="207"/>
      <c r="I288" s="248"/>
    </row>
    <row r="289" spans="1:9" x14ac:dyDescent="0.25">
      <c r="A289" s="207"/>
      <c r="B289" s="207"/>
      <c r="C289" s="207"/>
      <c r="D289" s="207"/>
      <c r="E289" s="207"/>
      <c r="F289" s="207"/>
      <c r="G289" s="207"/>
      <c r="H289" s="207"/>
      <c r="I289" s="248"/>
    </row>
    <row r="290" spans="1:9" x14ac:dyDescent="0.25">
      <c r="A290" s="207"/>
      <c r="B290" s="207"/>
      <c r="C290" s="207"/>
      <c r="D290" s="207"/>
      <c r="E290" s="207"/>
      <c r="F290" s="207"/>
      <c r="G290" s="207"/>
      <c r="H290" s="207"/>
      <c r="I290" s="248"/>
    </row>
    <row r="291" spans="1:9" x14ac:dyDescent="0.25">
      <c r="A291" s="207"/>
      <c r="B291" s="207"/>
      <c r="C291" s="207"/>
      <c r="D291" s="207"/>
      <c r="E291" s="207"/>
      <c r="F291" s="207"/>
      <c r="G291" s="207"/>
      <c r="H291" s="207"/>
      <c r="I291" s="248"/>
    </row>
    <row r="292" spans="1:9" x14ac:dyDescent="0.25">
      <c r="A292" s="207"/>
      <c r="B292" s="207"/>
      <c r="C292" s="207"/>
      <c r="D292" s="207"/>
      <c r="E292" s="207"/>
      <c r="F292" s="207"/>
      <c r="G292" s="207"/>
      <c r="H292" s="207"/>
      <c r="I292" s="248"/>
    </row>
    <row r="293" spans="1:9" x14ac:dyDescent="0.25">
      <c r="A293" s="207"/>
      <c r="B293" s="207"/>
      <c r="C293" s="207"/>
      <c r="D293" s="207"/>
      <c r="E293" s="207"/>
      <c r="F293" s="207"/>
      <c r="G293" s="207"/>
      <c r="H293" s="207"/>
      <c r="I293" s="248"/>
    </row>
    <row r="294" spans="1:9" x14ac:dyDescent="0.25">
      <c r="A294" s="207"/>
      <c r="B294" s="207"/>
      <c r="C294" s="207"/>
      <c r="D294" s="207"/>
      <c r="E294" s="207"/>
      <c r="F294" s="207"/>
      <c r="G294" s="207"/>
      <c r="H294" s="207"/>
      <c r="I294" s="248"/>
    </row>
    <row r="295" spans="1:9" x14ac:dyDescent="0.25">
      <c r="A295" s="207"/>
      <c r="B295" s="207"/>
      <c r="C295" s="207"/>
      <c r="D295" s="207"/>
      <c r="E295" s="207"/>
      <c r="F295" s="207"/>
      <c r="G295" s="207"/>
      <c r="H295" s="207"/>
      <c r="I295" s="248"/>
    </row>
    <row r="296" spans="1:9" x14ac:dyDescent="0.25">
      <c r="A296" s="207"/>
      <c r="B296" s="207"/>
      <c r="C296" s="207"/>
      <c r="D296" s="207"/>
      <c r="E296" s="207"/>
      <c r="F296" s="207"/>
      <c r="G296" s="207"/>
      <c r="H296" s="207"/>
      <c r="I296" s="248"/>
    </row>
    <row r="297" spans="1:9" x14ac:dyDescent="0.25">
      <c r="A297" s="207"/>
      <c r="B297" s="207"/>
      <c r="C297" s="207"/>
      <c r="D297" s="207"/>
      <c r="E297" s="207"/>
      <c r="F297" s="207"/>
      <c r="G297" s="207"/>
      <c r="H297" s="207"/>
      <c r="I297" s="248"/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zoomScale="85" zoomScaleNormal="100" workbookViewId="0">
      <pane ySplit="3" topLeftCell="A31" activePane="bottomLeft" state="frozen"/>
      <selection pane="bottomLeft" activeCell="K33" sqref="K33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13.4257812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74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4" ht="59.45" customHeight="1" thickBot="1" x14ac:dyDescent="0.3">
      <c r="A2" s="119" t="s">
        <v>72</v>
      </c>
      <c r="B2" s="119"/>
      <c r="C2" s="119"/>
      <c r="D2" s="119"/>
      <c r="E2" s="119"/>
      <c r="F2" s="119"/>
      <c r="G2" s="119"/>
      <c r="H2" s="119"/>
      <c r="I2" s="119" t="s">
        <v>725</v>
      </c>
      <c r="J2" s="119" t="s">
        <v>725</v>
      </c>
      <c r="K2" s="119"/>
      <c r="L2" s="119" t="s">
        <v>724</v>
      </c>
      <c r="M2" s="119" t="s">
        <v>724</v>
      </c>
      <c r="N2" s="119" t="s">
        <v>723</v>
      </c>
      <c r="O2" s="119"/>
    </row>
    <row r="3" spans="1:24" ht="90" customHeight="1" thickBot="1" x14ac:dyDescent="0.3">
      <c r="A3" s="74" t="s">
        <v>78</v>
      </c>
      <c r="B3" s="74" t="s">
        <v>79</v>
      </c>
      <c r="C3" s="74" t="s">
        <v>80</v>
      </c>
      <c r="D3" s="74" t="s">
        <v>81</v>
      </c>
      <c r="E3" s="74" t="s">
        <v>82</v>
      </c>
      <c r="F3" s="74" t="s">
        <v>84</v>
      </c>
      <c r="G3" s="202" t="s">
        <v>83</v>
      </c>
      <c r="H3" s="202" t="s">
        <v>749</v>
      </c>
      <c r="I3" s="74" t="s">
        <v>85</v>
      </c>
      <c r="J3" s="201" t="s">
        <v>86</v>
      </c>
      <c r="K3" s="202" t="s">
        <v>87</v>
      </c>
      <c r="L3" s="202" t="s">
        <v>732</v>
      </c>
      <c r="M3" s="202" t="s">
        <v>733</v>
      </c>
      <c r="N3" s="202" t="s">
        <v>88</v>
      </c>
      <c r="O3" s="202" t="s">
        <v>89</v>
      </c>
      <c r="R3" s="233" t="s">
        <v>73</v>
      </c>
      <c r="S3" s="234" t="s">
        <v>74</v>
      </c>
      <c r="U3" s="233" t="s">
        <v>73</v>
      </c>
      <c r="V3" s="235" t="s">
        <v>75</v>
      </c>
      <c r="W3" s="236" t="s">
        <v>76</v>
      </c>
      <c r="X3" s="234" t="s">
        <v>77</v>
      </c>
    </row>
    <row r="4" spans="1:24" ht="15" customHeight="1" x14ac:dyDescent="0.25">
      <c r="A4">
        <v>10000</v>
      </c>
      <c r="B4" t="s">
        <v>798</v>
      </c>
      <c r="C4">
        <v>201</v>
      </c>
      <c r="D4" t="s">
        <v>799</v>
      </c>
      <c r="E4">
        <v>10300</v>
      </c>
      <c r="F4" t="s">
        <v>800</v>
      </c>
      <c r="G4">
        <v>103005</v>
      </c>
      <c r="H4" t="s">
        <v>801</v>
      </c>
      <c r="I4" s="242">
        <v>95027</v>
      </c>
      <c r="J4" s="47"/>
      <c r="K4" s="200" t="s">
        <v>100</v>
      </c>
      <c r="L4" s="107"/>
      <c r="M4" s="107"/>
      <c r="N4" s="107"/>
      <c r="O4" s="205"/>
      <c r="R4" s="231" t="s">
        <v>90</v>
      </c>
      <c r="S4" s="232">
        <f>IFERROR(SUMIF(K$4:K$20000,R4,I$4:I$20000),0)+IFERROR(SUMIF(K$4:K$20000,R4,J$4:J$20000),0)</f>
        <v>45702052</v>
      </c>
      <c r="U4" s="223" t="str">
        <f>Tabell6[[#This Row],[Gruppering*]]</f>
        <v>1. Lønn</v>
      </c>
      <c r="V4" s="222">
        <f t="shared" ref="V4:V27" si="0">IFERROR(SUMIF(K$4:K$20000,$U4,L$4:L$20000),0)</f>
        <v>0</v>
      </c>
      <c r="W4" s="222">
        <f t="shared" ref="W4:W27" si="1">+IFERROR(SUMIF(K$4:K$20000,$U4,M$4:M$20000),0)</f>
        <v>0</v>
      </c>
      <c r="X4" s="224">
        <f t="shared" ref="X4:X27" si="2">+IFERROR(SUMIF(K$4:K$20000,U4,N$4:N$20000),0)</f>
        <v>0</v>
      </c>
    </row>
    <row r="5" spans="1:24" ht="15" customHeight="1" x14ac:dyDescent="0.25">
      <c r="A5">
        <v>10000</v>
      </c>
      <c r="B5" t="s">
        <v>798</v>
      </c>
      <c r="C5">
        <v>201</v>
      </c>
      <c r="D5" t="s">
        <v>799</v>
      </c>
      <c r="E5">
        <v>10900</v>
      </c>
      <c r="F5" t="s">
        <v>802</v>
      </c>
      <c r="G5">
        <v>103005</v>
      </c>
      <c r="H5" t="s">
        <v>801</v>
      </c>
      <c r="I5" s="242">
        <v>7928</v>
      </c>
      <c r="J5" s="47"/>
      <c r="K5" s="200" t="s">
        <v>100</v>
      </c>
      <c r="L5" s="107"/>
      <c r="M5" s="107"/>
      <c r="N5" s="107"/>
      <c r="O5" s="205"/>
      <c r="R5" s="85" t="s">
        <v>91</v>
      </c>
      <c r="S5" s="88">
        <f t="shared" ref="S5:S28" si="3">IFERROR(SUMIF(K$4:K$20000,R5,I$4:I$20000),0)+IFERROR(SUMIF(K$4:K$20000,R5,J$4:J$20000),0)</f>
        <v>11674681</v>
      </c>
      <c r="U5" s="225" t="str">
        <f>Tabell6[[#This Row],[Gruppering*]]</f>
        <v>9. Pensjon</v>
      </c>
      <c r="V5" s="222">
        <f t="shared" si="0"/>
        <v>0</v>
      </c>
      <c r="W5" s="222">
        <f t="shared" si="1"/>
        <v>0</v>
      </c>
      <c r="X5" s="224">
        <f t="shared" si="2"/>
        <v>0</v>
      </c>
    </row>
    <row r="6" spans="1:24" ht="15" customHeight="1" x14ac:dyDescent="0.25">
      <c r="A6">
        <v>10000</v>
      </c>
      <c r="B6" t="s">
        <v>798</v>
      </c>
      <c r="C6">
        <v>201</v>
      </c>
      <c r="D6" t="s">
        <v>799</v>
      </c>
      <c r="E6">
        <v>10990</v>
      </c>
      <c r="F6" t="s">
        <v>123</v>
      </c>
      <c r="G6">
        <v>103005</v>
      </c>
      <c r="H6" t="s">
        <v>801</v>
      </c>
      <c r="I6" s="242">
        <v>14517</v>
      </c>
      <c r="J6" s="47"/>
      <c r="K6" s="200" t="s">
        <v>100</v>
      </c>
      <c r="L6" s="107"/>
      <c r="M6" s="107"/>
      <c r="N6" s="107"/>
      <c r="O6" s="205"/>
      <c r="R6" s="84" t="s">
        <v>92</v>
      </c>
      <c r="S6" s="88">
        <f t="shared" si="3"/>
        <v>6814069</v>
      </c>
      <c r="U6" s="223" t="str">
        <f>Tabell6[[#This Row],[Gruppering*]]</f>
        <v>91. Arbeidsgiveravgift</v>
      </c>
      <c r="V6" s="222">
        <f t="shared" si="0"/>
        <v>0</v>
      </c>
      <c r="W6" s="222">
        <f t="shared" si="1"/>
        <v>0</v>
      </c>
      <c r="X6" s="224">
        <f t="shared" si="2"/>
        <v>0</v>
      </c>
    </row>
    <row r="7" spans="1:24" ht="15" customHeight="1" x14ac:dyDescent="0.25">
      <c r="A7">
        <v>11001</v>
      </c>
      <c r="B7" t="s">
        <v>102</v>
      </c>
      <c r="C7">
        <v>201</v>
      </c>
      <c r="D7" t="s">
        <v>799</v>
      </c>
      <c r="E7">
        <v>10100</v>
      </c>
      <c r="F7" t="s">
        <v>803</v>
      </c>
      <c r="G7" t="s">
        <v>804</v>
      </c>
      <c r="H7" t="s">
        <v>805</v>
      </c>
      <c r="I7" s="242">
        <v>-9746</v>
      </c>
      <c r="J7" s="47"/>
      <c r="K7" s="48" t="s">
        <v>102</v>
      </c>
      <c r="L7" s="107"/>
      <c r="M7" s="107"/>
      <c r="N7" s="107"/>
      <c r="O7" s="205"/>
      <c r="R7" s="85" t="s">
        <v>94</v>
      </c>
      <c r="S7" s="88">
        <f>IFERROR(SUMIF(K$4:K$20000,R7,I$4:I$20000),0)+IFERROR(SUMIF(K$4:K$20000,R7,J$4:J$20000),0)</f>
        <v>1355227</v>
      </c>
      <c r="U7" s="225" t="str">
        <f>Tabell6[[#This Row],[Gruppering*]]</f>
        <v xml:space="preserve">2. Varer og tjenester </v>
      </c>
      <c r="V7" s="222">
        <f t="shared" si="0"/>
        <v>0</v>
      </c>
      <c r="W7" s="222">
        <f t="shared" si="1"/>
        <v>0</v>
      </c>
      <c r="X7" s="224">
        <f t="shared" si="2"/>
        <v>0</v>
      </c>
    </row>
    <row r="8" spans="1:24" ht="15" customHeight="1" x14ac:dyDescent="0.25">
      <c r="A8">
        <v>11001</v>
      </c>
      <c r="B8" t="s">
        <v>102</v>
      </c>
      <c r="C8">
        <v>201</v>
      </c>
      <c r="D8" t="s">
        <v>799</v>
      </c>
      <c r="E8">
        <v>10300</v>
      </c>
      <c r="F8" t="s">
        <v>800</v>
      </c>
      <c r="G8" t="s">
        <v>804</v>
      </c>
      <c r="H8" t="s">
        <v>805</v>
      </c>
      <c r="I8" s="242">
        <v>13440</v>
      </c>
      <c r="J8" s="47"/>
      <c r="K8" s="48" t="s">
        <v>102</v>
      </c>
      <c r="L8" s="107"/>
      <c r="M8" s="107"/>
      <c r="N8" s="107"/>
      <c r="O8" s="205"/>
      <c r="R8" s="84" t="s">
        <v>95</v>
      </c>
      <c r="S8" s="88">
        <f t="shared" si="3"/>
        <v>217868</v>
      </c>
      <c r="U8" s="223" t="str">
        <f>Tabell6[[#This Row],[Gruppering*]]</f>
        <v>3. Mva</v>
      </c>
      <c r="V8" s="222">
        <f t="shared" si="0"/>
        <v>0</v>
      </c>
      <c r="W8" s="222">
        <f t="shared" si="1"/>
        <v>0</v>
      </c>
      <c r="X8" s="224">
        <f t="shared" si="2"/>
        <v>0</v>
      </c>
    </row>
    <row r="9" spans="1:24" ht="15" customHeight="1" x14ac:dyDescent="0.25">
      <c r="A9">
        <v>11001</v>
      </c>
      <c r="B9" t="s">
        <v>102</v>
      </c>
      <c r="C9">
        <v>201</v>
      </c>
      <c r="D9" t="s">
        <v>799</v>
      </c>
      <c r="E9">
        <v>10500</v>
      </c>
      <c r="F9" t="s">
        <v>806</v>
      </c>
      <c r="G9" t="s">
        <v>804</v>
      </c>
      <c r="H9" t="s">
        <v>805</v>
      </c>
      <c r="I9" s="242">
        <v>9320</v>
      </c>
      <c r="J9" s="47"/>
      <c r="K9" s="48" t="s">
        <v>102</v>
      </c>
      <c r="L9" s="107"/>
      <c r="M9" s="107"/>
      <c r="N9" s="107"/>
      <c r="O9" s="205"/>
      <c r="R9" s="85" t="s">
        <v>96</v>
      </c>
      <c r="S9" s="88">
        <f t="shared" si="3"/>
        <v>-4306175</v>
      </c>
      <c r="U9" s="225" t="str">
        <f>Tabell6[[#This Row],[Gruppering*]]</f>
        <v>5. Sykelønnsrefusjon</v>
      </c>
      <c r="V9" s="222">
        <f t="shared" si="0"/>
        <v>0</v>
      </c>
      <c r="W9" s="222">
        <f t="shared" si="1"/>
        <v>0</v>
      </c>
      <c r="X9" s="224">
        <f t="shared" si="2"/>
        <v>0</v>
      </c>
    </row>
    <row r="10" spans="1:24" ht="15" customHeight="1" x14ac:dyDescent="0.25">
      <c r="A10">
        <v>11001</v>
      </c>
      <c r="B10" t="s">
        <v>102</v>
      </c>
      <c r="C10">
        <v>201</v>
      </c>
      <c r="D10" t="s">
        <v>799</v>
      </c>
      <c r="E10">
        <v>10501</v>
      </c>
      <c r="F10" t="s">
        <v>807</v>
      </c>
      <c r="G10" t="s">
        <v>804</v>
      </c>
      <c r="H10" t="s">
        <v>805</v>
      </c>
      <c r="I10" s="242">
        <v>9746</v>
      </c>
      <c r="J10" s="47"/>
      <c r="K10" s="48" t="s">
        <v>102</v>
      </c>
      <c r="L10" s="107"/>
      <c r="M10" s="107"/>
      <c r="N10" s="107"/>
      <c r="O10" s="205"/>
      <c r="R10" s="84" t="s">
        <v>97</v>
      </c>
      <c r="S10" s="88">
        <f t="shared" si="3"/>
        <v>-217868</v>
      </c>
      <c r="U10" s="223" t="str">
        <f>Tabell6[[#This Row],[Gruppering*]]</f>
        <v>6. Mva-kompensasjon</v>
      </c>
      <c r="V10" s="222">
        <f t="shared" si="0"/>
        <v>0</v>
      </c>
      <c r="W10" s="222">
        <f t="shared" si="1"/>
        <v>0</v>
      </c>
      <c r="X10" s="224">
        <f t="shared" si="2"/>
        <v>0</v>
      </c>
    </row>
    <row r="11" spans="1:24" ht="15" customHeight="1" x14ac:dyDescent="0.25">
      <c r="A11">
        <v>11001</v>
      </c>
      <c r="B11" t="s">
        <v>102</v>
      </c>
      <c r="C11">
        <v>201</v>
      </c>
      <c r="D11" t="s">
        <v>799</v>
      </c>
      <c r="E11">
        <v>10502</v>
      </c>
      <c r="F11" t="s">
        <v>808</v>
      </c>
      <c r="G11" t="s">
        <v>804</v>
      </c>
      <c r="H11" t="s">
        <v>805</v>
      </c>
      <c r="I11" s="242">
        <v>1157903</v>
      </c>
      <c r="J11" s="47"/>
      <c r="K11" s="48" t="s">
        <v>102</v>
      </c>
      <c r="L11" s="107"/>
      <c r="M11" s="107"/>
      <c r="N11" s="107"/>
      <c r="O11" s="205"/>
      <c r="R11" s="87" t="s">
        <v>771</v>
      </c>
      <c r="S11" s="88">
        <f t="shared" si="3"/>
        <v>-904114</v>
      </c>
      <c r="U11" s="225" t="str">
        <f>Tabell6[[#This Row],[Gruppering*]]</f>
        <v>7. Matpenger (innbetalte kostpenger)</v>
      </c>
      <c r="V11" s="222">
        <f t="shared" si="0"/>
        <v>0</v>
      </c>
      <c r="W11" s="222">
        <f t="shared" si="1"/>
        <v>0</v>
      </c>
      <c r="X11" s="224">
        <f t="shared" si="2"/>
        <v>0</v>
      </c>
    </row>
    <row r="12" spans="1:24" ht="15" customHeight="1" x14ac:dyDescent="0.25">
      <c r="A12">
        <v>11001</v>
      </c>
      <c r="B12" t="s">
        <v>102</v>
      </c>
      <c r="C12">
        <v>201</v>
      </c>
      <c r="D12" t="s">
        <v>799</v>
      </c>
      <c r="E12">
        <v>10900</v>
      </c>
      <c r="F12" t="s">
        <v>802</v>
      </c>
      <c r="G12" t="s">
        <v>804</v>
      </c>
      <c r="H12" t="s">
        <v>805</v>
      </c>
      <c r="I12" s="242">
        <v>4978</v>
      </c>
      <c r="J12" s="47"/>
      <c r="K12" s="48" t="s">
        <v>102</v>
      </c>
      <c r="L12" s="107"/>
      <c r="M12" s="107"/>
      <c r="N12" s="107"/>
      <c r="O12" s="205"/>
      <c r="R12" s="85" t="s">
        <v>735</v>
      </c>
      <c r="S12" s="88">
        <f t="shared" si="3"/>
        <v>-658665</v>
      </c>
      <c r="U12" s="225" t="str">
        <f>Tabell6[[#This Row],[Gruppering*]]</f>
        <v>Andre tilskudd og refusjoner</v>
      </c>
      <c r="V12" s="222">
        <f t="shared" si="0"/>
        <v>0</v>
      </c>
      <c r="W12" s="222">
        <f t="shared" si="1"/>
        <v>0</v>
      </c>
      <c r="X12" s="224">
        <f t="shared" si="2"/>
        <v>0</v>
      </c>
    </row>
    <row r="13" spans="1:24" ht="15" customHeight="1" x14ac:dyDescent="0.25">
      <c r="A13">
        <v>11001</v>
      </c>
      <c r="B13" t="s">
        <v>102</v>
      </c>
      <c r="C13">
        <v>201</v>
      </c>
      <c r="D13" t="s">
        <v>799</v>
      </c>
      <c r="E13">
        <v>10990</v>
      </c>
      <c r="F13" t="s">
        <v>123</v>
      </c>
      <c r="G13" t="s">
        <v>804</v>
      </c>
      <c r="H13" t="s">
        <v>805</v>
      </c>
      <c r="I13" s="242">
        <v>160705</v>
      </c>
      <c r="J13" s="47"/>
      <c r="K13" s="48" t="s">
        <v>102</v>
      </c>
      <c r="L13" s="107"/>
      <c r="M13" s="107"/>
      <c r="N13" s="107"/>
      <c r="O13" s="205"/>
      <c r="R13" s="84" t="s">
        <v>98</v>
      </c>
      <c r="S13" s="88">
        <f t="shared" si="3"/>
        <v>-3023671</v>
      </c>
      <c r="U13" s="223" t="str">
        <f>Tabell6[[#This Row],[Gruppering*]]</f>
        <v>Foreldrebetaling</v>
      </c>
      <c r="V13" s="222">
        <f t="shared" si="0"/>
        <v>0</v>
      </c>
      <c r="W13" s="222">
        <f t="shared" si="1"/>
        <v>0</v>
      </c>
      <c r="X13" s="224">
        <f t="shared" si="2"/>
        <v>0</v>
      </c>
    </row>
    <row r="14" spans="1:24" ht="15" customHeight="1" x14ac:dyDescent="0.25">
      <c r="A14">
        <v>11001</v>
      </c>
      <c r="B14" t="s">
        <v>102</v>
      </c>
      <c r="C14">
        <v>201</v>
      </c>
      <c r="D14" t="s">
        <v>799</v>
      </c>
      <c r="E14">
        <v>11600</v>
      </c>
      <c r="F14" t="s">
        <v>809</v>
      </c>
      <c r="G14" t="s">
        <v>804</v>
      </c>
      <c r="H14" t="s">
        <v>805</v>
      </c>
      <c r="I14" s="242">
        <v>407</v>
      </c>
      <c r="J14" s="47"/>
      <c r="K14" s="48" t="s">
        <v>102</v>
      </c>
      <c r="L14" s="107"/>
      <c r="M14" s="107"/>
      <c r="N14" s="107"/>
      <c r="O14" s="205"/>
      <c r="R14" s="85" t="s">
        <v>738</v>
      </c>
      <c r="S14" s="88">
        <f t="shared" si="3"/>
        <v>-11368</v>
      </c>
      <c r="U14" s="225" t="str">
        <f>Tabell6[[#This Row],[Gruppering*]]</f>
        <v>Internt salg/matsalg</v>
      </c>
      <c r="V14" s="222">
        <f t="shared" si="0"/>
        <v>0</v>
      </c>
      <c r="W14" s="222">
        <f t="shared" si="1"/>
        <v>0</v>
      </c>
      <c r="X14" s="224">
        <f t="shared" si="2"/>
        <v>0</v>
      </c>
    </row>
    <row r="15" spans="1:24" ht="15" customHeight="1" x14ac:dyDescent="0.25">
      <c r="A15">
        <v>11001</v>
      </c>
      <c r="B15" t="s">
        <v>102</v>
      </c>
      <c r="C15">
        <v>201</v>
      </c>
      <c r="D15" t="s">
        <v>799</v>
      </c>
      <c r="E15">
        <v>17100</v>
      </c>
      <c r="F15" t="s">
        <v>810</v>
      </c>
      <c r="G15" t="s">
        <v>804</v>
      </c>
      <c r="H15" t="s">
        <v>805</v>
      </c>
      <c r="I15" s="242">
        <v>-48385</v>
      </c>
      <c r="J15" s="47"/>
      <c r="K15" s="48" t="s">
        <v>102</v>
      </c>
      <c r="L15" s="107"/>
      <c r="M15" s="107"/>
      <c r="N15" s="107"/>
      <c r="O15" s="205"/>
      <c r="R15" s="84" t="s">
        <v>93</v>
      </c>
      <c r="S15" s="88">
        <f t="shared" si="3"/>
        <v>1706641</v>
      </c>
      <c r="U15" s="223" t="str">
        <f>Tabell6[[#This Row],[Gruppering*]]</f>
        <v>Barnehagemyndighet</v>
      </c>
      <c r="V15" s="222">
        <f t="shared" si="0"/>
        <v>0</v>
      </c>
      <c r="W15" s="222">
        <f t="shared" si="1"/>
        <v>0</v>
      </c>
      <c r="X15" s="224">
        <f t="shared" si="2"/>
        <v>0</v>
      </c>
    </row>
    <row r="16" spans="1:24" ht="15" customHeight="1" x14ac:dyDescent="0.25">
      <c r="A16">
        <v>11001</v>
      </c>
      <c r="B16" t="s">
        <v>102</v>
      </c>
      <c r="C16">
        <v>201</v>
      </c>
      <c r="D16" t="s">
        <v>799</v>
      </c>
      <c r="E16">
        <v>18500</v>
      </c>
      <c r="F16" t="s">
        <v>811</v>
      </c>
      <c r="G16" t="s">
        <v>804</v>
      </c>
      <c r="H16" t="s">
        <v>805</v>
      </c>
      <c r="I16" s="242">
        <v>-319489</v>
      </c>
      <c r="J16" s="47"/>
      <c r="K16" s="48" t="s">
        <v>102</v>
      </c>
      <c r="L16" s="107"/>
      <c r="M16" s="107"/>
      <c r="N16" s="107"/>
      <c r="O16" s="205"/>
      <c r="R16" s="85" t="s">
        <v>101</v>
      </c>
      <c r="S16" s="88">
        <f t="shared" si="3"/>
        <v>0</v>
      </c>
      <c r="U16" s="225" t="str">
        <f>Tabell6[[#This Row],[Gruppering*]]</f>
        <v>Feilføring</v>
      </c>
      <c r="V16" s="222">
        <f t="shared" si="0"/>
        <v>0</v>
      </c>
      <c r="W16" s="222">
        <f t="shared" si="1"/>
        <v>0</v>
      </c>
      <c r="X16" s="224">
        <f t="shared" si="2"/>
        <v>0</v>
      </c>
    </row>
    <row r="17" spans="1:24" ht="15" customHeight="1" x14ac:dyDescent="0.25">
      <c r="A17">
        <v>13004</v>
      </c>
      <c r="B17" t="s">
        <v>812</v>
      </c>
      <c r="C17">
        <v>201</v>
      </c>
      <c r="D17" t="s">
        <v>799</v>
      </c>
      <c r="E17">
        <v>13500</v>
      </c>
      <c r="F17" t="s">
        <v>813</v>
      </c>
      <c r="G17" t="s">
        <v>804</v>
      </c>
      <c r="H17" t="s">
        <v>805</v>
      </c>
      <c r="I17" s="242">
        <v>263702</v>
      </c>
      <c r="J17" s="47"/>
      <c r="K17" s="48" t="s">
        <v>93</v>
      </c>
      <c r="L17" s="107"/>
      <c r="M17" s="107"/>
      <c r="N17" s="107"/>
      <c r="O17" s="205"/>
      <c r="R17" s="86" t="s">
        <v>102</v>
      </c>
      <c r="S17" s="88">
        <f t="shared" si="3"/>
        <v>978879</v>
      </c>
      <c r="U17" s="225" t="str">
        <f>Tabell6[[#This Row],[Gruppering*]]</f>
        <v>Lærlinger</v>
      </c>
      <c r="V17" s="222">
        <f t="shared" si="0"/>
        <v>0</v>
      </c>
      <c r="W17" s="222">
        <f t="shared" si="1"/>
        <v>0</v>
      </c>
      <c r="X17" s="224">
        <f t="shared" si="2"/>
        <v>0</v>
      </c>
    </row>
    <row r="18" spans="1:24" ht="15" customHeight="1" x14ac:dyDescent="0.25">
      <c r="A18">
        <v>20000</v>
      </c>
      <c r="B18" t="s">
        <v>814</v>
      </c>
      <c r="C18">
        <v>201</v>
      </c>
      <c r="D18" t="s">
        <v>799</v>
      </c>
      <c r="E18">
        <v>11951</v>
      </c>
      <c r="F18" t="s">
        <v>815</v>
      </c>
      <c r="G18" t="s">
        <v>804</v>
      </c>
      <c r="H18" t="s">
        <v>805</v>
      </c>
      <c r="I18" s="242">
        <v>0</v>
      </c>
      <c r="J18" s="47"/>
      <c r="K18" s="48" t="s">
        <v>93</v>
      </c>
      <c r="L18" s="107"/>
      <c r="M18" s="107"/>
      <c r="N18" s="107"/>
      <c r="O18" s="205"/>
      <c r="R18" s="87" t="s">
        <v>103</v>
      </c>
      <c r="S18" s="88">
        <f t="shared" si="3"/>
        <v>0</v>
      </c>
      <c r="U18" s="225" t="str">
        <f>Tabell6[[#This Row],[Gruppering*]]</f>
        <v>Tap på krav</v>
      </c>
      <c r="V18" s="222">
        <f t="shared" si="0"/>
        <v>0</v>
      </c>
      <c r="W18" s="222">
        <f t="shared" si="1"/>
        <v>0</v>
      </c>
      <c r="X18" s="224">
        <f t="shared" si="2"/>
        <v>0</v>
      </c>
    </row>
    <row r="19" spans="1:24" ht="15" customHeight="1" x14ac:dyDescent="0.25">
      <c r="A19">
        <v>20050</v>
      </c>
      <c r="B19" t="s">
        <v>816</v>
      </c>
      <c r="C19">
        <v>201</v>
      </c>
      <c r="D19" t="s">
        <v>799</v>
      </c>
      <c r="E19">
        <v>10100</v>
      </c>
      <c r="F19" t="s">
        <v>803</v>
      </c>
      <c r="G19" t="s">
        <v>804</v>
      </c>
      <c r="H19" t="s">
        <v>805</v>
      </c>
      <c r="I19" s="242">
        <v>866521</v>
      </c>
      <c r="J19" s="47"/>
      <c r="K19" s="48" t="s">
        <v>93</v>
      </c>
      <c r="L19" s="107"/>
      <c r="M19" s="107"/>
      <c r="N19" s="107"/>
      <c r="O19" s="205"/>
      <c r="R19" s="87" t="s">
        <v>737</v>
      </c>
      <c r="S19" s="88">
        <f t="shared" si="3"/>
        <v>0</v>
      </c>
      <c r="U19" s="225" t="str">
        <f>Tabell6[[#This Row],[Gruppering*]]</f>
        <v>Kapitalkostnader, renter og avskrivning bygg</v>
      </c>
      <c r="V19" s="222">
        <f t="shared" si="0"/>
        <v>0</v>
      </c>
      <c r="W19" s="222">
        <f t="shared" si="1"/>
        <v>0</v>
      </c>
      <c r="X19" s="224">
        <f t="shared" si="2"/>
        <v>0</v>
      </c>
    </row>
    <row r="20" spans="1:24" ht="15" customHeight="1" x14ac:dyDescent="0.25">
      <c r="A20">
        <v>20050</v>
      </c>
      <c r="B20" t="s">
        <v>816</v>
      </c>
      <c r="C20">
        <v>201</v>
      </c>
      <c r="D20" t="s">
        <v>799</v>
      </c>
      <c r="E20">
        <v>10500</v>
      </c>
      <c r="F20" t="s">
        <v>806</v>
      </c>
      <c r="G20" t="s">
        <v>804</v>
      </c>
      <c r="H20" t="s">
        <v>805</v>
      </c>
      <c r="I20" s="242">
        <v>3491</v>
      </c>
      <c r="J20" s="47"/>
      <c r="K20" s="48" t="s">
        <v>93</v>
      </c>
      <c r="L20" s="107"/>
      <c r="M20" s="107"/>
      <c r="N20" s="107"/>
      <c r="O20" s="205"/>
      <c r="R20" s="87" t="s">
        <v>99</v>
      </c>
      <c r="S20" s="88">
        <f t="shared" si="3"/>
        <v>90271728</v>
      </c>
      <c r="U20" s="225" t="str">
        <f>Tabell6[[#This Row],[Gruppering*]]</f>
        <v>Tilskudd private</v>
      </c>
      <c r="V20" s="222">
        <f t="shared" si="0"/>
        <v>0</v>
      </c>
      <c r="W20" s="222">
        <f t="shared" si="1"/>
        <v>0</v>
      </c>
      <c r="X20" s="224">
        <f t="shared" si="2"/>
        <v>0</v>
      </c>
    </row>
    <row r="21" spans="1:24" ht="15" customHeight="1" x14ac:dyDescent="0.25">
      <c r="A21">
        <v>20050</v>
      </c>
      <c r="B21" t="s">
        <v>816</v>
      </c>
      <c r="C21">
        <v>201</v>
      </c>
      <c r="D21" t="s">
        <v>799</v>
      </c>
      <c r="E21">
        <v>10900</v>
      </c>
      <c r="F21" t="s">
        <v>802</v>
      </c>
      <c r="G21" t="s">
        <v>804</v>
      </c>
      <c r="H21" t="s">
        <v>805</v>
      </c>
      <c r="I21" s="242">
        <v>141460</v>
      </c>
      <c r="J21" s="47"/>
      <c r="K21" s="48" t="s">
        <v>93</v>
      </c>
      <c r="L21" s="107"/>
      <c r="M21" s="107"/>
      <c r="N21" s="107"/>
      <c r="O21" s="205"/>
      <c r="R21" s="87" t="s">
        <v>100</v>
      </c>
      <c r="S21" s="88">
        <f t="shared" si="3"/>
        <v>62135</v>
      </c>
      <c r="U21" s="225" t="str">
        <f>Tabell6[[#This Row],[Gruppering*]]</f>
        <v>Annet</v>
      </c>
      <c r="V21" s="222">
        <f t="shared" si="0"/>
        <v>0</v>
      </c>
      <c r="W21" s="222">
        <f t="shared" si="1"/>
        <v>0</v>
      </c>
      <c r="X21" s="224">
        <f t="shared" si="2"/>
        <v>0</v>
      </c>
    </row>
    <row r="22" spans="1:24" ht="15" customHeight="1" x14ac:dyDescent="0.25">
      <c r="A22">
        <v>20050</v>
      </c>
      <c r="B22" t="s">
        <v>816</v>
      </c>
      <c r="C22">
        <v>201</v>
      </c>
      <c r="D22" t="s">
        <v>799</v>
      </c>
      <c r="E22">
        <v>10990</v>
      </c>
      <c r="F22" t="s">
        <v>123</v>
      </c>
      <c r="G22" t="s">
        <v>804</v>
      </c>
      <c r="H22" t="s">
        <v>805</v>
      </c>
      <c r="I22" s="242">
        <v>142618</v>
      </c>
      <c r="J22" s="47"/>
      <c r="K22" s="48" t="s">
        <v>93</v>
      </c>
      <c r="L22" s="107"/>
      <c r="M22" s="107"/>
      <c r="N22" s="107"/>
      <c r="O22" s="205"/>
      <c r="R22" s="87" t="s">
        <v>44</v>
      </c>
      <c r="S22" s="88">
        <f t="shared" si="3"/>
        <v>0</v>
      </c>
      <c r="U22" s="226" t="s">
        <v>44</v>
      </c>
      <c r="V22" s="222">
        <f t="shared" si="0"/>
        <v>0</v>
      </c>
      <c r="W22" s="222">
        <f t="shared" si="1"/>
        <v>0</v>
      </c>
      <c r="X22" s="224">
        <f t="shared" si="2"/>
        <v>0</v>
      </c>
    </row>
    <row r="23" spans="1:24" ht="15" customHeight="1" x14ac:dyDescent="0.25">
      <c r="A23">
        <v>20050</v>
      </c>
      <c r="B23" t="s">
        <v>816</v>
      </c>
      <c r="C23">
        <v>201</v>
      </c>
      <c r="D23" t="s">
        <v>799</v>
      </c>
      <c r="E23">
        <v>11151</v>
      </c>
      <c r="F23" t="s">
        <v>817</v>
      </c>
      <c r="G23" t="s">
        <v>804</v>
      </c>
      <c r="H23" t="s">
        <v>805</v>
      </c>
      <c r="I23" s="242">
        <v>5088</v>
      </c>
      <c r="J23" s="47"/>
      <c r="K23" s="48" t="s">
        <v>93</v>
      </c>
      <c r="L23" s="107"/>
      <c r="M23" s="107"/>
      <c r="N23" s="107"/>
      <c r="O23" s="205"/>
      <c r="R23" s="87"/>
      <c r="S23" s="88">
        <f t="shared" si="3"/>
        <v>0</v>
      </c>
      <c r="U23" s="226"/>
      <c r="V23" s="222">
        <f t="shared" si="0"/>
        <v>0</v>
      </c>
      <c r="W23" s="222">
        <f t="shared" si="1"/>
        <v>0</v>
      </c>
      <c r="X23" s="224">
        <f t="shared" si="2"/>
        <v>0</v>
      </c>
    </row>
    <row r="24" spans="1:24" ht="15" customHeight="1" x14ac:dyDescent="0.25">
      <c r="A24">
        <v>20050</v>
      </c>
      <c r="B24" t="s">
        <v>816</v>
      </c>
      <c r="C24">
        <v>201</v>
      </c>
      <c r="D24" t="s">
        <v>799</v>
      </c>
      <c r="E24">
        <v>11202</v>
      </c>
      <c r="F24" t="s">
        <v>818</v>
      </c>
      <c r="G24" t="s">
        <v>804</v>
      </c>
      <c r="H24" t="s">
        <v>805</v>
      </c>
      <c r="I24" s="242">
        <v>360</v>
      </c>
      <c r="J24" s="47"/>
      <c r="K24" s="48" t="s">
        <v>93</v>
      </c>
      <c r="L24" s="107"/>
      <c r="M24" s="107"/>
      <c r="N24" s="107"/>
      <c r="O24" s="205"/>
      <c r="R24" s="87"/>
      <c r="S24" s="88">
        <f t="shared" si="3"/>
        <v>0</v>
      </c>
      <c r="U24" s="226"/>
      <c r="V24" s="222">
        <f t="shared" si="0"/>
        <v>0</v>
      </c>
      <c r="W24" s="222">
        <f t="shared" si="1"/>
        <v>0</v>
      </c>
      <c r="X24" s="224">
        <f t="shared" si="2"/>
        <v>0</v>
      </c>
    </row>
    <row r="25" spans="1:24" ht="15" customHeight="1" x14ac:dyDescent="0.25">
      <c r="A25">
        <v>20050</v>
      </c>
      <c r="B25" t="s">
        <v>816</v>
      </c>
      <c r="C25">
        <v>201</v>
      </c>
      <c r="D25" t="s">
        <v>799</v>
      </c>
      <c r="E25">
        <v>11208</v>
      </c>
      <c r="F25" t="s">
        <v>819</v>
      </c>
      <c r="G25" t="s">
        <v>804</v>
      </c>
      <c r="H25" t="s">
        <v>805</v>
      </c>
      <c r="I25" s="242">
        <v>844</v>
      </c>
      <c r="J25" s="47"/>
      <c r="K25" s="48" t="s">
        <v>93</v>
      </c>
      <c r="L25" s="107"/>
      <c r="M25" s="107"/>
      <c r="N25" s="107"/>
      <c r="O25" s="205"/>
      <c r="R25" s="87"/>
      <c r="S25" s="88">
        <f t="shared" si="3"/>
        <v>0</v>
      </c>
      <c r="U25" s="226"/>
      <c r="V25" s="222">
        <f t="shared" si="0"/>
        <v>0</v>
      </c>
      <c r="W25" s="222">
        <f t="shared" si="1"/>
        <v>0</v>
      </c>
      <c r="X25" s="224">
        <f t="shared" si="2"/>
        <v>0</v>
      </c>
    </row>
    <row r="26" spans="1:24" ht="15" customHeight="1" x14ac:dyDescent="0.25">
      <c r="A26">
        <v>20050</v>
      </c>
      <c r="B26" t="s">
        <v>816</v>
      </c>
      <c r="C26">
        <v>201</v>
      </c>
      <c r="D26" t="s">
        <v>799</v>
      </c>
      <c r="E26">
        <v>11209</v>
      </c>
      <c r="F26" t="s">
        <v>820</v>
      </c>
      <c r="G26" t="s">
        <v>804</v>
      </c>
      <c r="H26" t="s">
        <v>805</v>
      </c>
      <c r="I26" s="242">
        <v>458</v>
      </c>
      <c r="J26" s="47"/>
      <c r="K26" s="48" t="s">
        <v>93</v>
      </c>
      <c r="L26" s="107"/>
      <c r="M26" s="107"/>
      <c r="N26" s="107"/>
      <c r="O26" s="205"/>
      <c r="R26" s="87"/>
      <c r="S26" s="88">
        <f t="shared" si="3"/>
        <v>0</v>
      </c>
      <c r="U26" s="226"/>
      <c r="V26" s="222">
        <f t="shared" si="0"/>
        <v>0</v>
      </c>
      <c r="W26" s="222">
        <f t="shared" si="1"/>
        <v>0</v>
      </c>
      <c r="X26" s="224">
        <f t="shared" si="2"/>
        <v>0</v>
      </c>
    </row>
    <row r="27" spans="1:24" ht="15" customHeight="1" thickBot="1" x14ac:dyDescent="0.3">
      <c r="A27">
        <v>20050</v>
      </c>
      <c r="B27" t="s">
        <v>816</v>
      </c>
      <c r="C27">
        <v>201</v>
      </c>
      <c r="D27" t="s">
        <v>799</v>
      </c>
      <c r="E27">
        <v>11302</v>
      </c>
      <c r="F27" t="s">
        <v>821</v>
      </c>
      <c r="G27" t="s">
        <v>804</v>
      </c>
      <c r="H27" t="s">
        <v>805</v>
      </c>
      <c r="I27" s="242">
        <v>2129</v>
      </c>
      <c r="J27" s="47"/>
      <c r="K27" s="48" t="s">
        <v>93</v>
      </c>
      <c r="L27" s="107"/>
      <c r="M27" s="107"/>
      <c r="N27" s="107"/>
      <c r="O27" s="205"/>
      <c r="R27" s="87"/>
      <c r="S27" s="88">
        <f t="shared" si="3"/>
        <v>0</v>
      </c>
      <c r="U27" s="227"/>
      <c r="V27" s="228">
        <f t="shared" si="0"/>
        <v>0</v>
      </c>
      <c r="W27" s="228">
        <f t="shared" si="1"/>
        <v>0</v>
      </c>
      <c r="X27" s="229">
        <f t="shared" si="2"/>
        <v>0</v>
      </c>
    </row>
    <row r="28" spans="1:24" ht="15" customHeight="1" x14ac:dyDescent="0.25">
      <c r="A28">
        <v>20050</v>
      </c>
      <c r="B28" t="s">
        <v>816</v>
      </c>
      <c r="C28">
        <v>201</v>
      </c>
      <c r="D28" t="s">
        <v>799</v>
      </c>
      <c r="E28">
        <v>11400</v>
      </c>
      <c r="F28" t="s">
        <v>822</v>
      </c>
      <c r="G28" t="s">
        <v>804</v>
      </c>
      <c r="H28" t="s">
        <v>805</v>
      </c>
      <c r="I28" s="242">
        <v>2589</v>
      </c>
      <c r="J28" s="47"/>
      <c r="K28" s="48" t="s">
        <v>93</v>
      </c>
      <c r="L28" s="107"/>
      <c r="M28" s="107"/>
      <c r="N28" s="107"/>
      <c r="O28" s="205"/>
      <c r="R28" s="100"/>
      <c r="S28" s="230">
        <f t="shared" si="3"/>
        <v>0</v>
      </c>
    </row>
    <row r="29" spans="1:24" ht="15" customHeight="1" x14ac:dyDescent="0.25">
      <c r="A29">
        <v>20050</v>
      </c>
      <c r="B29" t="s">
        <v>816</v>
      </c>
      <c r="C29">
        <v>201</v>
      </c>
      <c r="D29" t="s">
        <v>799</v>
      </c>
      <c r="E29">
        <v>11500</v>
      </c>
      <c r="F29" t="s">
        <v>823</v>
      </c>
      <c r="G29" t="s">
        <v>804</v>
      </c>
      <c r="H29" t="s">
        <v>805</v>
      </c>
      <c r="I29" s="242">
        <v>3872</v>
      </c>
      <c r="J29" s="47"/>
      <c r="K29" s="48" t="s">
        <v>93</v>
      </c>
      <c r="L29" s="107"/>
      <c r="M29" s="107"/>
      <c r="N29" s="107"/>
      <c r="O29" s="205"/>
    </row>
    <row r="30" spans="1:24" ht="15" customHeight="1" x14ac:dyDescent="0.25">
      <c r="A30">
        <v>20050</v>
      </c>
      <c r="B30" t="s">
        <v>816</v>
      </c>
      <c r="C30">
        <v>201</v>
      </c>
      <c r="D30" t="s">
        <v>799</v>
      </c>
      <c r="E30">
        <v>11600</v>
      </c>
      <c r="F30" t="s">
        <v>809</v>
      </c>
      <c r="G30" t="s">
        <v>804</v>
      </c>
      <c r="H30" t="s">
        <v>805</v>
      </c>
      <c r="I30" s="242">
        <v>8505</v>
      </c>
      <c r="J30" s="47"/>
      <c r="K30" s="48" t="s">
        <v>93</v>
      </c>
      <c r="L30" s="107"/>
      <c r="M30" s="107"/>
      <c r="N30" s="107"/>
      <c r="O30" s="205"/>
      <c r="R30" s="216" t="s">
        <v>796</v>
      </c>
      <c r="S30" s="217">
        <f t="array" ref="S30">SUMPRODUCT(ABS(J4:J2379))</f>
        <v>0</v>
      </c>
    </row>
    <row r="31" spans="1:24" ht="15" customHeight="1" x14ac:dyDescent="0.25">
      <c r="A31">
        <v>20050</v>
      </c>
      <c r="B31" t="s">
        <v>816</v>
      </c>
      <c r="C31">
        <v>201</v>
      </c>
      <c r="D31" t="s">
        <v>799</v>
      </c>
      <c r="E31">
        <v>11704</v>
      </c>
      <c r="F31" t="s">
        <v>824</v>
      </c>
      <c r="G31" t="s">
        <v>804</v>
      </c>
      <c r="H31" t="s">
        <v>805</v>
      </c>
      <c r="I31" s="242">
        <v>2688</v>
      </c>
      <c r="J31" s="47"/>
      <c r="K31" s="48" t="s">
        <v>93</v>
      </c>
      <c r="L31" s="107"/>
      <c r="M31" s="107"/>
      <c r="N31" s="107"/>
      <c r="O31" s="205"/>
      <c r="R31" s="218" t="s">
        <v>794</v>
      </c>
      <c r="S31" s="219">
        <f>SUMIFS($I$4:$I$50000,$I$4:$I$50000,"&lt;&gt;",$K$4:$K$50000,"")</f>
        <v>0</v>
      </c>
    </row>
    <row r="32" spans="1:24" ht="15" customHeight="1" x14ac:dyDescent="0.25">
      <c r="A32">
        <v>20050</v>
      </c>
      <c r="B32" t="s">
        <v>816</v>
      </c>
      <c r="C32">
        <v>201</v>
      </c>
      <c r="D32" t="s">
        <v>799</v>
      </c>
      <c r="E32">
        <v>11900</v>
      </c>
      <c r="F32" t="s">
        <v>825</v>
      </c>
      <c r="G32">
        <v>122013</v>
      </c>
      <c r="H32" t="s">
        <v>826</v>
      </c>
      <c r="I32" s="242">
        <v>0</v>
      </c>
      <c r="J32" s="47"/>
      <c r="K32" s="48" t="s">
        <v>93</v>
      </c>
      <c r="L32" s="107"/>
      <c r="M32" s="107"/>
      <c r="N32" s="107"/>
      <c r="O32" s="205"/>
    </row>
    <row r="33" spans="1:19" ht="15" customHeight="1" x14ac:dyDescent="0.25">
      <c r="A33">
        <v>20050</v>
      </c>
      <c r="B33" t="s">
        <v>816</v>
      </c>
      <c r="C33">
        <v>201</v>
      </c>
      <c r="D33" t="s">
        <v>799</v>
      </c>
      <c r="E33">
        <v>11951</v>
      </c>
      <c r="F33" t="s">
        <v>815</v>
      </c>
      <c r="G33" t="s">
        <v>804</v>
      </c>
      <c r="H33" t="s">
        <v>805</v>
      </c>
      <c r="I33" s="242">
        <v>23300</v>
      </c>
      <c r="J33" s="47"/>
      <c r="K33" s="48" t="s">
        <v>93</v>
      </c>
      <c r="L33" s="107"/>
      <c r="M33" s="107"/>
      <c r="N33" s="107"/>
      <c r="O33" s="205"/>
      <c r="R33" s="220" t="s">
        <v>790</v>
      </c>
      <c r="S33" s="221">
        <f>-1*(SUMIFS(Tabell6[Korrigert beløp som brukes i beregningen],Tabell6[Gruppering*],"7. Matpenger (innbetalte kostpenger)")/(SUM('4. Selvkost og satser'!$B$42:$B$43)))</f>
        <v>3714.5210902251188</v>
      </c>
    </row>
    <row r="34" spans="1:19" ht="15" customHeight="1" x14ac:dyDescent="0.25">
      <c r="A34">
        <v>20050</v>
      </c>
      <c r="B34" t="s">
        <v>816</v>
      </c>
      <c r="C34">
        <v>201</v>
      </c>
      <c r="D34" t="s">
        <v>799</v>
      </c>
      <c r="E34">
        <v>11952</v>
      </c>
      <c r="F34" t="s">
        <v>827</v>
      </c>
      <c r="G34" t="s">
        <v>804</v>
      </c>
      <c r="H34" t="s">
        <v>805</v>
      </c>
      <c r="I34" s="242">
        <v>657</v>
      </c>
      <c r="J34" s="47"/>
      <c r="K34" s="48" t="s">
        <v>93</v>
      </c>
      <c r="L34" s="107"/>
      <c r="M34" s="107"/>
      <c r="N34" s="107"/>
      <c r="O34" s="205"/>
      <c r="R34" s="214" t="s">
        <v>104</v>
      </c>
    </row>
    <row r="35" spans="1:19" ht="15" customHeight="1" x14ac:dyDescent="0.25">
      <c r="A35">
        <v>20050</v>
      </c>
      <c r="B35" t="s">
        <v>816</v>
      </c>
      <c r="C35">
        <v>201</v>
      </c>
      <c r="D35" t="s">
        <v>799</v>
      </c>
      <c r="E35">
        <v>12000</v>
      </c>
      <c r="F35" t="s">
        <v>828</v>
      </c>
      <c r="G35" t="s">
        <v>804</v>
      </c>
      <c r="H35" t="s">
        <v>805</v>
      </c>
      <c r="I35" s="242">
        <v>0</v>
      </c>
      <c r="J35" s="47"/>
      <c r="K35" s="48" t="s">
        <v>93</v>
      </c>
      <c r="L35" s="107"/>
      <c r="M35" s="107"/>
      <c r="N35" s="107"/>
      <c r="O35" s="205"/>
    </row>
    <row r="36" spans="1:19" ht="15" customHeight="1" x14ac:dyDescent="0.25">
      <c r="A36">
        <v>20050</v>
      </c>
      <c r="B36" t="s">
        <v>816</v>
      </c>
      <c r="C36">
        <v>201</v>
      </c>
      <c r="D36" t="s">
        <v>799</v>
      </c>
      <c r="E36">
        <v>12400</v>
      </c>
      <c r="F36" t="s">
        <v>829</v>
      </c>
      <c r="G36" t="s">
        <v>804</v>
      </c>
      <c r="H36" t="s">
        <v>805</v>
      </c>
      <c r="I36" s="242">
        <v>96</v>
      </c>
      <c r="J36" s="47"/>
      <c r="K36" s="48" t="s">
        <v>93</v>
      </c>
      <c r="L36" s="107"/>
      <c r="M36" s="107"/>
      <c r="N36" s="107"/>
      <c r="O36" s="205"/>
    </row>
    <row r="37" spans="1:19" ht="15" customHeight="1" x14ac:dyDescent="0.25">
      <c r="A37">
        <v>20050</v>
      </c>
      <c r="B37" t="s">
        <v>816</v>
      </c>
      <c r="C37">
        <v>201</v>
      </c>
      <c r="D37" t="s">
        <v>799</v>
      </c>
      <c r="E37">
        <v>13500</v>
      </c>
      <c r="F37" t="s">
        <v>813</v>
      </c>
      <c r="G37" t="s">
        <v>804</v>
      </c>
      <c r="H37" t="s">
        <v>805</v>
      </c>
      <c r="I37" s="242">
        <v>3782957</v>
      </c>
      <c r="J37" s="47"/>
      <c r="K37" s="48" t="s">
        <v>93</v>
      </c>
      <c r="L37" s="107"/>
      <c r="M37" s="107"/>
      <c r="N37" s="107"/>
      <c r="O37" s="205"/>
    </row>
    <row r="38" spans="1:19" ht="15" customHeight="1" x14ac:dyDescent="0.25">
      <c r="A38">
        <v>20050</v>
      </c>
      <c r="B38" t="s">
        <v>816</v>
      </c>
      <c r="C38">
        <v>201</v>
      </c>
      <c r="D38" t="s">
        <v>799</v>
      </c>
      <c r="E38">
        <v>14290</v>
      </c>
      <c r="F38" t="s">
        <v>830</v>
      </c>
      <c r="G38" t="s">
        <v>804</v>
      </c>
      <c r="H38" t="s">
        <v>805</v>
      </c>
      <c r="I38" s="242">
        <v>7107</v>
      </c>
      <c r="J38" s="47"/>
      <c r="K38" s="48" t="s">
        <v>93</v>
      </c>
      <c r="L38" s="107"/>
      <c r="M38" s="107"/>
      <c r="N38" s="107"/>
      <c r="O38" s="205"/>
    </row>
    <row r="39" spans="1:19" ht="15" customHeight="1" x14ac:dyDescent="0.25">
      <c r="A39">
        <v>20050</v>
      </c>
      <c r="B39" t="s">
        <v>816</v>
      </c>
      <c r="C39">
        <v>201</v>
      </c>
      <c r="D39" t="s">
        <v>799</v>
      </c>
      <c r="E39">
        <v>14700</v>
      </c>
      <c r="F39" t="s">
        <v>831</v>
      </c>
      <c r="G39" t="s">
        <v>804</v>
      </c>
      <c r="H39" t="s">
        <v>805</v>
      </c>
      <c r="I39" s="242">
        <v>254263</v>
      </c>
      <c r="J39" s="47"/>
      <c r="K39" s="48" t="s">
        <v>93</v>
      </c>
      <c r="L39" s="107"/>
      <c r="M39" s="107"/>
      <c r="N39" s="107"/>
      <c r="O39" s="205"/>
    </row>
    <row r="40" spans="1:19" ht="15" customHeight="1" x14ac:dyDescent="0.25">
      <c r="A40">
        <v>20050</v>
      </c>
      <c r="B40" t="s">
        <v>816</v>
      </c>
      <c r="C40">
        <v>201</v>
      </c>
      <c r="D40" t="s">
        <v>799</v>
      </c>
      <c r="E40">
        <v>17290</v>
      </c>
      <c r="F40" t="s">
        <v>830</v>
      </c>
      <c r="G40" t="s">
        <v>804</v>
      </c>
      <c r="H40" t="s">
        <v>805</v>
      </c>
      <c r="I40" s="242">
        <v>-7107</v>
      </c>
      <c r="J40" s="47"/>
      <c r="K40" s="48" t="s">
        <v>93</v>
      </c>
      <c r="L40" s="107"/>
      <c r="M40" s="107"/>
      <c r="N40" s="107"/>
      <c r="O40" s="205"/>
    </row>
    <row r="41" spans="1:19" ht="15" customHeight="1" x14ac:dyDescent="0.25">
      <c r="A41">
        <v>20050</v>
      </c>
      <c r="B41" t="s">
        <v>816</v>
      </c>
      <c r="C41">
        <v>201</v>
      </c>
      <c r="D41" t="s">
        <v>799</v>
      </c>
      <c r="E41">
        <v>17500</v>
      </c>
      <c r="F41" t="s">
        <v>832</v>
      </c>
      <c r="G41" t="s">
        <v>804</v>
      </c>
      <c r="H41" t="s">
        <v>805</v>
      </c>
      <c r="I41" s="242">
        <v>-3590745</v>
      </c>
      <c r="J41" s="47"/>
      <c r="K41" s="48" t="s">
        <v>93</v>
      </c>
      <c r="L41" s="107"/>
      <c r="M41" s="107"/>
      <c r="N41" s="107"/>
      <c r="O41" s="205"/>
    </row>
    <row r="42" spans="1:19" ht="15" customHeight="1" x14ac:dyDescent="0.25">
      <c r="A42">
        <v>20050</v>
      </c>
      <c r="B42" t="s">
        <v>816</v>
      </c>
      <c r="C42">
        <v>201</v>
      </c>
      <c r="D42" t="s">
        <v>799</v>
      </c>
      <c r="E42">
        <v>17700</v>
      </c>
      <c r="F42" t="s">
        <v>833</v>
      </c>
      <c r="G42" t="s">
        <v>804</v>
      </c>
      <c r="H42" t="s">
        <v>805</v>
      </c>
      <c r="I42" s="242">
        <v>-2</v>
      </c>
      <c r="J42" s="47"/>
      <c r="K42" s="48" t="s">
        <v>93</v>
      </c>
      <c r="L42" s="107"/>
      <c r="M42" s="107"/>
      <c r="N42" s="107"/>
      <c r="O42" s="205"/>
    </row>
    <row r="43" spans="1:19" ht="15" customHeight="1" x14ac:dyDescent="0.25">
      <c r="A43">
        <v>20050</v>
      </c>
      <c r="B43" t="s">
        <v>816</v>
      </c>
      <c r="C43">
        <v>201</v>
      </c>
      <c r="D43" t="s">
        <v>799</v>
      </c>
      <c r="E43">
        <v>18100</v>
      </c>
      <c r="F43" t="s">
        <v>834</v>
      </c>
      <c r="G43" t="s">
        <v>804</v>
      </c>
      <c r="H43" t="s">
        <v>805</v>
      </c>
      <c r="I43" s="242">
        <v>-252744</v>
      </c>
      <c r="J43" s="47"/>
      <c r="K43" s="48" t="s">
        <v>93</v>
      </c>
      <c r="L43" s="107"/>
      <c r="M43" s="107"/>
      <c r="N43" s="107"/>
      <c r="O43" s="205"/>
    </row>
    <row r="44" spans="1:19" ht="15" customHeight="1" x14ac:dyDescent="0.25">
      <c r="A44">
        <v>20051</v>
      </c>
      <c r="B44" t="s">
        <v>835</v>
      </c>
      <c r="C44">
        <v>201</v>
      </c>
      <c r="D44" t="s">
        <v>799</v>
      </c>
      <c r="E44">
        <v>10500</v>
      </c>
      <c r="F44" t="s">
        <v>806</v>
      </c>
      <c r="G44" t="s">
        <v>804</v>
      </c>
      <c r="H44" t="s">
        <v>805</v>
      </c>
      <c r="I44" s="242">
        <v>100000</v>
      </c>
      <c r="J44" s="47"/>
      <c r="K44" s="48" t="s">
        <v>93</v>
      </c>
      <c r="L44" s="107"/>
      <c r="M44" s="107"/>
      <c r="N44" s="107"/>
      <c r="O44" s="205"/>
    </row>
    <row r="45" spans="1:19" ht="15" customHeight="1" x14ac:dyDescent="0.25">
      <c r="A45">
        <v>20051</v>
      </c>
      <c r="B45" t="s">
        <v>835</v>
      </c>
      <c r="C45">
        <v>201</v>
      </c>
      <c r="D45" t="s">
        <v>799</v>
      </c>
      <c r="E45">
        <v>10990</v>
      </c>
      <c r="F45" t="s">
        <v>123</v>
      </c>
      <c r="G45" t="s">
        <v>804</v>
      </c>
      <c r="H45" t="s">
        <v>805</v>
      </c>
      <c r="I45" s="242">
        <v>14100</v>
      </c>
      <c r="J45" s="47"/>
      <c r="K45" s="48" t="s">
        <v>93</v>
      </c>
      <c r="L45" s="107"/>
      <c r="M45" s="107"/>
      <c r="N45" s="107"/>
      <c r="O45" s="205"/>
    </row>
    <row r="46" spans="1:19" ht="15" customHeight="1" x14ac:dyDescent="0.25">
      <c r="A46">
        <v>20051</v>
      </c>
      <c r="B46" t="s">
        <v>835</v>
      </c>
      <c r="C46">
        <v>201</v>
      </c>
      <c r="D46" t="s">
        <v>799</v>
      </c>
      <c r="E46">
        <v>11151</v>
      </c>
      <c r="F46" t="s">
        <v>817</v>
      </c>
      <c r="G46" t="s">
        <v>804</v>
      </c>
      <c r="H46" t="s">
        <v>805</v>
      </c>
      <c r="I46" s="242">
        <v>1858</v>
      </c>
      <c r="J46" s="47"/>
      <c r="K46" s="48" t="s">
        <v>93</v>
      </c>
      <c r="L46" s="107"/>
      <c r="M46" s="107"/>
      <c r="N46" s="107"/>
      <c r="O46" s="205"/>
    </row>
    <row r="47" spans="1:19" ht="15" customHeight="1" x14ac:dyDescent="0.25">
      <c r="A47">
        <v>20051</v>
      </c>
      <c r="B47" t="s">
        <v>835</v>
      </c>
      <c r="C47">
        <v>201</v>
      </c>
      <c r="D47" t="s">
        <v>799</v>
      </c>
      <c r="E47">
        <v>11209</v>
      </c>
      <c r="F47" t="s">
        <v>820</v>
      </c>
      <c r="G47" t="s">
        <v>804</v>
      </c>
      <c r="H47" t="s">
        <v>805</v>
      </c>
      <c r="I47" s="242">
        <v>212</v>
      </c>
      <c r="J47" s="47"/>
      <c r="K47" s="48" t="s">
        <v>93</v>
      </c>
      <c r="L47" s="107"/>
      <c r="M47" s="107"/>
      <c r="N47" s="107"/>
      <c r="O47" s="205"/>
    </row>
    <row r="48" spans="1:19" ht="15" customHeight="1" x14ac:dyDescent="0.25">
      <c r="A48">
        <v>20051</v>
      </c>
      <c r="B48" t="s">
        <v>835</v>
      </c>
      <c r="C48">
        <v>201</v>
      </c>
      <c r="D48" t="s">
        <v>799</v>
      </c>
      <c r="E48">
        <v>11500</v>
      </c>
      <c r="F48" t="s">
        <v>823</v>
      </c>
      <c r="G48" t="s">
        <v>804</v>
      </c>
      <c r="H48" t="s">
        <v>805</v>
      </c>
      <c r="I48" s="242">
        <v>0</v>
      </c>
      <c r="J48" s="47"/>
      <c r="K48" s="48" t="s">
        <v>93</v>
      </c>
      <c r="L48" s="107"/>
      <c r="M48" s="107"/>
      <c r="N48" s="107"/>
      <c r="O48" s="205"/>
    </row>
    <row r="49" spans="1:15" ht="15" customHeight="1" x14ac:dyDescent="0.25">
      <c r="A49">
        <v>20051</v>
      </c>
      <c r="B49" t="s">
        <v>835</v>
      </c>
      <c r="C49">
        <v>201</v>
      </c>
      <c r="D49" t="s">
        <v>799</v>
      </c>
      <c r="E49">
        <v>13500</v>
      </c>
      <c r="F49" t="s">
        <v>813</v>
      </c>
      <c r="G49" t="s">
        <v>804</v>
      </c>
      <c r="H49" t="s">
        <v>805</v>
      </c>
      <c r="I49" s="242">
        <v>8280</v>
      </c>
      <c r="J49" s="47"/>
      <c r="K49" s="48" t="s">
        <v>93</v>
      </c>
      <c r="L49" s="107"/>
      <c r="M49" s="107"/>
      <c r="N49" s="107"/>
      <c r="O49" s="205"/>
    </row>
    <row r="50" spans="1:15" ht="15" customHeight="1" x14ac:dyDescent="0.25">
      <c r="A50">
        <v>20051</v>
      </c>
      <c r="B50" t="s">
        <v>835</v>
      </c>
      <c r="C50">
        <v>201</v>
      </c>
      <c r="D50" t="s">
        <v>799</v>
      </c>
      <c r="E50">
        <v>14290</v>
      </c>
      <c r="F50" t="s">
        <v>830</v>
      </c>
      <c r="G50" t="s">
        <v>804</v>
      </c>
      <c r="H50" t="s">
        <v>805</v>
      </c>
      <c r="I50" s="242">
        <v>53</v>
      </c>
      <c r="J50" s="47"/>
      <c r="K50" s="48" t="s">
        <v>93</v>
      </c>
      <c r="L50" s="107"/>
      <c r="M50" s="107"/>
      <c r="N50" s="107"/>
      <c r="O50" s="205"/>
    </row>
    <row r="51" spans="1:15" ht="15" customHeight="1" x14ac:dyDescent="0.25">
      <c r="A51">
        <v>20051</v>
      </c>
      <c r="B51" t="s">
        <v>835</v>
      </c>
      <c r="C51">
        <v>201</v>
      </c>
      <c r="D51" t="s">
        <v>799</v>
      </c>
      <c r="E51">
        <v>14700</v>
      </c>
      <c r="F51" t="s">
        <v>831</v>
      </c>
      <c r="G51" t="s">
        <v>804</v>
      </c>
      <c r="H51" t="s">
        <v>805</v>
      </c>
      <c r="I51" s="242">
        <v>599133</v>
      </c>
      <c r="J51" s="47"/>
      <c r="K51" s="48" t="s">
        <v>93</v>
      </c>
      <c r="L51" s="107"/>
      <c r="M51" s="107"/>
      <c r="N51" s="107"/>
      <c r="O51" s="205"/>
    </row>
    <row r="52" spans="1:15" ht="15" customHeight="1" x14ac:dyDescent="0.25">
      <c r="A52">
        <v>20051</v>
      </c>
      <c r="B52" t="s">
        <v>835</v>
      </c>
      <c r="C52">
        <v>201</v>
      </c>
      <c r="D52" t="s">
        <v>799</v>
      </c>
      <c r="E52">
        <v>14701</v>
      </c>
      <c r="F52" t="s">
        <v>836</v>
      </c>
      <c r="G52" t="s">
        <v>804</v>
      </c>
      <c r="H52" t="s">
        <v>805</v>
      </c>
      <c r="I52" s="242">
        <v>0</v>
      </c>
      <c r="J52" s="47"/>
      <c r="K52" s="48" t="s">
        <v>93</v>
      </c>
      <c r="L52" s="107"/>
      <c r="M52" s="107"/>
      <c r="N52" s="107"/>
      <c r="O52" s="205"/>
    </row>
    <row r="53" spans="1:15" ht="15" customHeight="1" x14ac:dyDescent="0.25">
      <c r="A53">
        <v>20051</v>
      </c>
      <c r="B53" t="s">
        <v>835</v>
      </c>
      <c r="C53">
        <v>201</v>
      </c>
      <c r="D53" t="s">
        <v>799</v>
      </c>
      <c r="E53">
        <v>15500</v>
      </c>
      <c r="F53" t="s">
        <v>837</v>
      </c>
      <c r="G53" t="s">
        <v>804</v>
      </c>
      <c r="H53" t="s">
        <v>805</v>
      </c>
      <c r="I53" s="242">
        <v>268747</v>
      </c>
      <c r="J53" s="47"/>
      <c r="K53" s="48" t="s">
        <v>93</v>
      </c>
      <c r="L53" s="107"/>
      <c r="M53" s="107"/>
      <c r="N53" s="107"/>
      <c r="O53" s="205"/>
    </row>
    <row r="54" spans="1:15" ht="15" customHeight="1" x14ac:dyDescent="0.25">
      <c r="A54">
        <v>20051</v>
      </c>
      <c r="B54" t="s">
        <v>835</v>
      </c>
      <c r="C54">
        <v>201</v>
      </c>
      <c r="D54" t="s">
        <v>799</v>
      </c>
      <c r="E54">
        <v>17290</v>
      </c>
      <c r="F54" t="s">
        <v>830</v>
      </c>
      <c r="G54" t="s">
        <v>804</v>
      </c>
      <c r="H54" t="s">
        <v>805</v>
      </c>
      <c r="I54" s="242">
        <v>-53</v>
      </c>
      <c r="J54" s="47"/>
      <c r="K54" s="48" t="s">
        <v>93</v>
      </c>
      <c r="L54" s="107"/>
      <c r="M54" s="107"/>
      <c r="N54" s="107"/>
      <c r="O54" s="205"/>
    </row>
    <row r="55" spans="1:15" ht="15" customHeight="1" x14ac:dyDescent="0.25">
      <c r="A55">
        <v>20051</v>
      </c>
      <c r="B55" t="s">
        <v>835</v>
      </c>
      <c r="C55">
        <v>201</v>
      </c>
      <c r="D55" t="s">
        <v>799</v>
      </c>
      <c r="E55">
        <v>17500</v>
      </c>
      <c r="F55" t="s">
        <v>832</v>
      </c>
      <c r="G55" t="s">
        <v>804</v>
      </c>
      <c r="H55" t="s">
        <v>805</v>
      </c>
      <c r="I55" s="242">
        <v>-679097</v>
      </c>
      <c r="J55" s="47"/>
      <c r="K55" s="48" t="s">
        <v>93</v>
      </c>
      <c r="L55" s="107"/>
      <c r="M55" s="107"/>
      <c r="N55" s="107"/>
      <c r="O55" s="205"/>
    </row>
    <row r="56" spans="1:15" ht="15" customHeight="1" x14ac:dyDescent="0.25">
      <c r="A56">
        <v>20051</v>
      </c>
      <c r="B56" t="s">
        <v>835</v>
      </c>
      <c r="C56">
        <v>201</v>
      </c>
      <c r="D56" t="s">
        <v>799</v>
      </c>
      <c r="E56">
        <v>18100</v>
      </c>
      <c r="F56" t="s">
        <v>834</v>
      </c>
      <c r="G56" t="s">
        <v>804</v>
      </c>
      <c r="H56" t="s">
        <v>805</v>
      </c>
      <c r="I56" s="242">
        <v>-302929</v>
      </c>
      <c r="J56" s="47"/>
      <c r="K56" s="48" t="s">
        <v>93</v>
      </c>
      <c r="L56" s="107"/>
      <c r="M56" s="107"/>
      <c r="N56" s="107"/>
      <c r="O56" s="205"/>
    </row>
    <row r="57" spans="1:15" ht="15" customHeight="1" x14ac:dyDescent="0.25">
      <c r="A57">
        <v>20051</v>
      </c>
      <c r="B57" t="s">
        <v>835</v>
      </c>
      <c r="C57">
        <v>201</v>
      </c>
      <c r="D57" t="s">
        <v>799</v>
      </c>
      <c r="E57">
        <v>19500</v>
      </c>
      <c r="F57" t="s">
        <v>838</v>
      </c>
      <c r="G57" t="s">
        <v>804</v>
      </c>
      <c r="H57" t="s">
        <v>805</v>
      </c>
      <c r="I57" s="242">
        <v>0</v>
      </c>
      <c r="J57" s="47"/>
      <c r="K57" s="48" t="s">
        <v>93</v>
      </c>
      <c r="L57" s="107"/>
      <c r="M57" s="107"/>
      <c r="N57" s="107"/>
      <c r="O57" s="205"/>
    </row>
    <row r="58" spans="1:15" ht="15" customHeight="1" x14ac:dyDescent="0.25">
      <c r="A58">
        <v>20060</v>
      </c>
      <c r="B58" t="s">
        <v>839</v>
      </c>
      <c r="C58">
        <v>201</v>
      </c>
      <c r="D58" t="s">
        <v>799</v>
      </c>
      <c r="E58">
        <v>13700</v>
      </c>
      <c r="F58" t="s">
        <v>840</v>
      </c>
      <c r="G58" t="s">
        <v>804</v>
      </c>
      <c r="H58" t="s">
        <v>805</v>
      </c>
      <c r="I58" s="242">
        <v>16107318</v>
      </c>
      <c r="J58" s="47"/>
      <c r="K58" s="48" t="s">
        <v>99</v>
      </c>
      <c r="L58" s="107"/>
      <c r="M58" s="107"/>
      <c r="N58" s="107"/>
      <c r="O58" s="205"/>
    </row>
    <row r="59" spans="1:15" ht="15" customHeight="1" x14ac:dyDescent="0.25">
      <c r="A59">
        <v>20060</v>
      </c>
      <c r="B59" t="s">
        <v>839</v>
      </c>
      <c r="C59">
        <v>201</v>
      </c>
      <c r="D59" t="s">
        <v>799</v>
      </c>
      <c r="E59">
        <v>14700</v>
      </c>
      <c r="F59" t="s">
        <v>831</v>
      </c>
      <c r="G59" t="s">
        <v>804</v>
      </c>
      <c r="H59" t="s">
        <v>805</v>
      </c>
      <c r="I59" s="242">
        <v>62517</v>
      </c>
      <c r="J59" s="47"/>
      <c r="K59" s="48" t="s">
        <v>99</v>
      </c>
      <c r="L59" s="107"/>
      <c r="M59" s="107"/>
      <c r="N59" s="107"/>
      <c r="O59" s="205"/>
    </row>
    <row r="60" spans="1:15" ht="15" customHeight="1" x14ac:dyDescent="0.25">
      <c r="A60">
        <v>20060</v>
      </c>
      <c r="B60" t="s">
        <v>839</v>
      </c>
      <c r="C60">
        <v>201</v>
      </c>
      <c r="D60" t="s">
        <v>799</v>
      </c>
      <c r="E60">
        <v>18100</v>
      </c>
      <c r="F60" t="s">
        <v>834</v>
      </c>
      <c r="G60" t="s">
        <v>804</v>
      </c>
      <c r="H60" t="s">
        <v>805</v>
      </c>
      <c r="I60" s="242">
        <v>0</v>
      </c>
      <c r="J60" s="47"/>
      <c r="K60" s="48" t="s">
        <v>99</v>
      </c>
      <c r="L60" s="107"/>
      <c r="M60" s="107"/>
      <c r="N60" s="107"/>
      <c r="O60" s="205"/>
    </row>
    <row r="61" spans="1:15" ht="15" customHeight="1" x14ac:dyDescent="0.25">
      <c r="A61">
        <v>20061</v>
      </c>
      <c r="B61" t="s">
        <v>841</v>
      </c>
      <c r="C61">
        <v>201</v>
      </c>
      <c r="D61" t="s">
        <v>799</v>
      </c>
      <c r="E61">
        <v>13700</v>
      </c>
      <c r="F61" t="s">
        <v>840</v>
      </c>
      <c r="G61" t="s">
        <v>804</v>
      </c>
      <c r="H61" t="s">
        <v>805</v>
      </c>
      <c r="I61" s="242">
        <v>13855515</v>
      </c>
      <c r="J61" s="47"/>
      <c r="K61" s="48" t="s">
        <v>99</v>
      </c>
      <c r="L61" s="107"/>
      <c r="M61" s="107"/>
      <c r="N61" s="107"/>
      <c r="O61" s="205"/>
    </row>
    <row r="62" spans="1:15" ht="15" customHeight="1" x14ac:dyDescent="0.25">
      <c r="A62">
        <v>20061</v>
      </c>
      <c r="B62" t="s">
        <v>841</v>
      </c>
      <c r="C62">
        <v>201</v>
      </c>
      <c r="D62" t="s">
        <v>799</v>
      </c>
      <c r="E62">
        <v>14700</v>
      </c>
      <c r="F62" t="s">
        <v>831</v>
      </c>
      <c r="G62" t="s">
        <v>804</v>
      </c>
      <c r="H62" t="s">
        <v>805</v>
      </c>
      <c r="I62" s="242">
        <v>57950</v>
      </c>
      <c r="J62" s="47"/>
      <c r="K62" s="48" t="s">
        <v>99</v>
      </c>
      <c r="L62" s="107"/>
      <c r="M62" s="107"/>
      <c r="N62" s="107"/>
      <c r="O62" s="205"/>
    </row>
    <row r="63" spans="1:15" ht="15" customHeight="1" x14ac:dyDescent="0.25">
      <c r="A63">
        <v>20061</v>
      </c>
      <c r="B63" t="s">
        <v>841</v>
      </c>
      <c r="C63">
        <v>201</v>
      </c>
      <c r="D63" t="s">
        <v>799</v>
      </c>
      <c r="E63">
        <v>18100</v>
      </c>
      <c r="F63" t="s">
        <v>834</v>
      </c>
      <c r="G63" t="s">
        <v>804</v>
      </c>
      <c r="H63" t="s">
        <v>805</v>
      </c>
      <c r="I63" s="242">
        <v>0</v>
      </c>
      <c r="J63" s="47"/>
      <c r="K63" s="48" t="s">
        <v>99</v>
      </c>
      <c r="L63" s="107"/>
      <c r="M63" s="107"/>
      <c r="N63" s="107"/>
      <c r="O63" s="205"/>
    </row>
    <row r="64" spans="1:15" ht="15" customHeight="1" x14ac:dyDescent="0.25">
      <c r="A64">
        <v>20062</v>
      </c>
      <c r="B64" t="s">
        <v>842</v>
      </c>
      <c r="C64">
        <v>201</v>
      </c>
      <c r="D64" t="s">
        <v>799</v>
      </c>
      <c r="E64">
        <v>13700</v>
      </c>
      <c r="F64" t="s">
        <v>840</v>
      </c>
      <c r="G64" t="s">
        <v>804</v>
      </c>
      <c r="H64" t="s">
        <v>805</v>
      </c>
      <c r="I64" s="242">
        <v>12562635</v>
      </c>
      <c r="J64" s="47"/>
      <c r="K64" s="48" t="s">
        <v>99</v>
      </c>
      <c r="L64" s="107"/>
      <c r="M64" s="107"/>
      <c r="N64" s="107"/>
      <c r="O64" s="205"/>
    </row>
    <row r="65" spans="1:15" ht="15" customHeight="1" x14ac:dyDescent="0.25">
      <c r="A65">
        <v>20062</v>
      </c>
      <c r="B65" t="s">
        <v>842</v>
      </c>
      <c r="C65">
        <v>201</v>
      </c>
      <c r="D65" t="s">
        <v>799</v>
      </c>
      <c r="E65">
        <v>14700</v>
      </c>
      <c r="F65" t="s">
        <v>831</v>
      </c>
      <c r="G65" t="s">
        <v>804</v>
      </c>
      <c r="H65" t="s">
        <v>805</v>
      </c>
      <c r="I65" s="242">
        <v>75496</v>
      </c>
      <c r="J65" s="47"/>
      <c r="K65" s="48" t="s">
        <v>99</v>
      </c>
      <c r="L65" s="107"/>
      <c r="M65" s="107"/>
      <c r="N65" s="107"/>
      <c r="O65" s="205"/>
    </row>
    <row r="66" spans="1:15" ht="15" customHeight="1" x14ac:dyDescent="0.25">
      <c r="A66">
        <v>20062</v>
      </c>
      <c r="B66" t="s">
        <v>842</v>
      </c>
      <c r="C66">
        <v>201</v>
      </c>
      <c r="D66" t="s">
        <v>799</v>
      </c>
      <c r="E66">
        <v>18100</v>
      </c>
      <c r="F66" t="s">
        <v>834</v>
      </c>
      <c r="G66" t="s">
        <v>804</v>
      </c>
      <c r="H66" t="s">
        <v>805</v>
      </c>
      <c r="I66" s="242">
        <v>0</v>
      </c>
      <c r="J66" s="47"/>
      <c r="K66" s="48" t="s">
        <v>99</v>
      </c>
      <c r="L66" s="109"/>
      <c r="M66" s="109"/>
      <c r="N66" s="109"/>
      <c r="O66" s="205" t="s">
        <v>727</v>
      </c>
    </row>
    <row r="67" spans="1:15" ht="15" customHeight="1" x14ac:dyDescent="0.25">
      <c r="A67">
        <v>20063</v>
      </c>
      <c r="B67" t="s">
        <v>843</v>
      </c>
      <c r="C67">
        <v>201</v>
      </c>
      <c r="D67" t="s">
        <v>799</v>
      </c>
      <c r="E67">
        <v>13700</v>
      </c>
      <c r="F67" t="s">
        <v>840</v>
      </c>
      <c r="G67" t="s">
        <v>804</v>
      </c>
      <c r="H67" t="s">
        <v>805</v>
      </c>
      <c r="I67" s="242">
        <v>8883841</v>
      </c>
      <c r="J67" s="47"/>
      <c r="K67" s="48" t="s">
        <v>99</v>
      </c>
      <c r="L67" s="107"/>
      <c r="M67" s="107"/>
      <c r="N67" s="107"/>
      <c r="O67" s="205"/>
    </row>
    <row r="68" spans="1:15" ht="15" customHeight="1" x14ac:dyDescent="0.25">
      <c r="A68">
        <v>20063</v>
      </c>
      <c r="B68" t="s">
        <v>843</v>
      </c>
      <c r="C68">
        <v>201</v>
      </c>
      <c r="D68" t="s">
        <v>799</v>
      </c>
      <c r="E68">
        <v>14700</v>
      </c>
      <c r="F68" t="s">
        <v>831</v>
      </c>
      <c r="G68" t="s">
        <v>804</v>
      </c>
      <c r="H68" t="s">
        <v>805</v>
      </c>
      <c r="I68" s="242">
        <v>60362</v>
      </c>
      <c r="J68" s="47"/>
      <c r="K68" s="48" t="s">
        <v>99</v>
      </c>
      <c r="L68" s="107"/>
      <c r="M68" s="107"/>
      <c r="N68" s="107"/>
      <c r="O68" s="205"/>
    </row>
    <row r="69" spans="1:15" ht="15" customHeight="1" x14ac:dyDescent="0.25">
      <c r="A69">
        <v>20063</v>
      </c>
      <c r="B69" t="s">
        <v>843</v>
      </c>
      <c r="C69">
        <v>201</v>
      </c>
      <c r="D69" t="s">
        <v>799</v>
      </c>
      <c r="E69">
        <v>18100</v>
      </c>
      <c r="F69" t="s">
        <v>834</v>
      </c>
      <c r="G69" t="s">
        <v>804</v>
      </c>
      <c r="H69" t="s">
        <v>805</v>
      </c>
      <c r="I69" s="242">
        <v>0</v>
      </c>
      <c r="J69" s="47"/>
      <c r="K69" s="48" t="s">
        <v>99</v>
      </c>
      <c r="L69" s="107"/>
      <c r="M69" s="107"/>
      <c r="N69" s="107"/>
      <c r="O69" s="205"/>
    </row>
    <row r="70" spans="1:15" ht="15" customHeight="1" x14ac:dyDescent="0.25">
      <c r="A70">
        <v>20064</v>
      </c>
      <c r="B70" t="s">
        <v>844</v>
      </c>
      <c r="C70">
        <v>201</v>
      </c>
      <c r="D70" t="s">
        <v>799</v>
      </c>
      <c r="E70">
        <v>13700</v>
      </c>
      <c r="F70" t="s">
        <v>840</v>
      </c>
      <c r="G70" t="s">
        <v>804</v>
      </c>
      <c r="H70" t="s">
        <v>805</v>
      </c>
      <c r="I70" s="242">
        <v>7325011</v>
      </c>
      <c r="J70" s="47"/>
      <c r="K70" s="48" t="s">
        <v>99</v>
      </c>
      <c r="L70" s="107"/>
      <c r="M70" s="107"/>
      <c r="N70" s="107"/>
      <c r="O70" s="205"/>
    </row>
    <row r="71" spans="1:15" ht="15" customHeight="1" x14ac:dyDescent="0.25">
      <c r="A71">
        <v>20064</v>
      </c>
      <c r="B71" t="s">
        <v>844</v>
      </c>
      <c r="C71">
        <v>201</v>
      </c>
      <c r="D71" t="s">
        <v>799</v>
      </c>
      <c r="E71">
        <v>14700</v>
      </c>
      <c r="F71" t="s">
        <v>831</v>
      </c>
      <c r="G71" t="s">
        <v>804</v>
      </c>
      <c r="H71" t="s">
        <v>805</v>
      </c>
      <c r="I71" s="242">
        <v>16380</v>
      </c>
      <c r="J71" s="47"/>
      <c r="K71" s="48" t="s">
        <v>99</v>
      </c>
      <c r="L71" s="107"/>
      <c r="M71" s="107"/>
      <c r="N71" s="107"/>
      <c r="O71" s="205"/>
    </row>
    <row r="72" spans="1:15" ht="15" customHeight="1" x14ac:dyDescent="0.25">
      <c r="A72">
        <v>20064</v>
      </c>
      <c r="B72" t="s">
        <v>844</v>
      </c>
      <c r="C72">
        <v>201</v>
      </c>
      <c r="D72" t="s">
        <v>799</v>
      </c>
      <c r="E72">
        <v>18100</v>
      </c>
      <c r="F72" t="s">
        <v>834</v>
      </c>
      <c r="G72" t="s">
        <v>804</v>
      </c>
      <c r="H72" t="s">
        <v>805</v>
      </c>
      <c r="I72" s="242">
        <v>0</v>
      </c>
      <c r="J72" s="47"/>
      <c r="K72" s="48" t="s">
        <v>99</v>
      </c>
      <c r="L72" s="107"/>
      <c r="M72" s="107"/>
      <c r="N72" s="107"/>
      <c r="O72" s="205"/>
    </row>
    <row r="73" spans="1:15" ht="15" customHeight="1" x14ac:dyDescent="0.25">
      <c r="A73">
        <v>20065</v>
      </c>
      <c r="B73" t="s">
        <v>845</v>
      </c>
      <c r="C73">
        <v>201</v>
      </c>
      <c r="D73" t="s">
        <v>799</v>
      </c>
      <c r="E73">
        <v>13700</v>
      </c>
      <c r="F73" t="s">
        <v>840</v>
      </c>
      <c r="G73" t="s">
        <v>804</v>
      </c>
      <c r="H73" t="s">
        <v>805</v>
      </c>
      <c r="I73" s="242">
        <v>17025316</v>
      </c>
      <c r="J73" s="47"/>
      <c r="K73" s="48" t="s">
        <v>99</v>
      </c>
      <c r="L73" s="107"/>
      <c r="M73" s="107"/>
      <c r="N73" s="107"/>
      <c r="O73" s="205"/>
    </row>
    <row r="74" spans="1:15" ht="15" customHeight="1" x14ac:dyDescent="0.25">
      <c r="A74">
        <v>20065</v>
      </c>
      <c r="B74" t="s">
        <v>845</v>
      </c>
      <c r="C74">
        <v>201</v>
      </c>
      <c r="D74" t="s">
        <v>799</v>
      </c>
      <c r="E74">
        <v>14700</v>
      </c>
      <c r="F74" t="s">
        <v>831</v>
      </c>
      <c r="G74" t="s">
        <v>804</v>
      </c>
      <c r="H74" t="s">
        <v>805</v>
      </c>
      <c r="I74" s="242">
        <v>65150</v>
      </c>
      <c r="J74" s="47"/>
      <c r="K74" s="48" t="s">
        <v>99</v>
      </c>
      <c r="L74" s="107"/>
      <c r="M74" s="107"/>
      <c r="N74" s="107"/>
      <c r="O74" s="205"/>
    </row>
    <row r="75" spans="1:15" ht="15" customHeight="1" x14ac:dyDescent="0.25">
      <c r="A75">
        <v>20065</v>
      </c>
      <c r="B75" t="s">
        <v>845</v>
      </c>
      <c r="C75">
        <v>201</v>
      </c>
      <c r="D75" t="s">
        <v>799</v>
      </c>
      <c r="E75">
        <v>18100</v>
      </c>
      <c r="F75" t="s">
        <v>834</v>
      </c>
      <c r="G75" t="s">
        <v>804</v>
      </c>
      <c r="H75" t="s">
        <v>805</v>
      </c>
      <c r="I75" s="242">
        <v>0</v>
      </c>
      <c r="J75" s="47"/>
      <c r="K75" s="48" t="s">
        <v>99</v>
      </c>
      <c r="L75" s="107"/>
      <c r="M75" s="107"/>
      <c r="N75" s="107"/>
      <c r="O75" s="205"/>
    </row>
    <row r="76" spans="1:15" ht="15" customHeight="1" x14ac:dyDescent="0.25">
      <c r="A76">
        <v>20066</v>
      </c>
      <c r="B76" t="s">
        <v>846</v>
      </c>
      <c r="C76">
        <v>201</v>
      </c>
      <c r="D76" t="s">
        <v>799</v>
      </c>
      <c r="E76">
        <v>13700</v>
      </c>
      <c r="F76" t="s">
        <v>840</v>
      </c>
      <c r="G76" t="s">
        <v>804</v>
      </c>
      <c r="H76" t="s">
        <v>805</v>
      </c>
      <c r="I76" s="242">
        <v>14145207</v>
      </c>
      <c r="J76" s="47"/>
      <c r="K76" s="48" t="s">
        <v>99</v>
      </c>
      <c r="L76" s="107"/>
      <c r="M76" s="107"/>
      <c r="N76" s="107"/>
      <c r="O76" s="205"/>
    </row>
    <row r="77" spans="1:15" ht="15" customHeight="1" x14ac:dyDescent="0.25">
      <c r="A77">
        <v>20066</v>
      </c>
      <c r="B77" t="s">
        <v>846</v>
      </c>
      <c r="C77">
        <v>201</v>
      </c>
      <c r="D77" t="s">
        <v>799</v>
      </c>
      <c r="E77">
        <v>14700</v>
      </c>
      <c r="F77" t="s">
        <v>831</v>
      </c>
      <c r="G77" t="s">
        <v>804</v>
      </c>
      <c r="H77" t="s">
        <v>805</v>
      </c>
      <c r="I77" s="242">
        <v>29030</v>
      </c>
      <c r="J77" s="47"/>
      <c r="K77" s="48" t="s">
        <v>99</v>
      </c>
      <c r="L77" s="107"/>
      <c r="M77" s="107"/>
      <c r="N77" s="107"/>
      <c r="O77" s="205"/>
    </row>
    <row r="78" spans="1:15" ht="15" customHeight="1" x14ac:dyDescent="0.25">
      <c r="A78">
        <v>20066</v>
      </c>
      <c r="B78" t="s">
        <v>846</v>
      </c>
      <c r="C78">
        <v>201</v>
      </c>
      <c r="D78" t="s">
        <v>799</v>
      </c>
      <c r="E78">
        <v>18100</v>
      </c>
      <c r="F78" t="s">
        <v>834</v>
      </c>
      <c r="G78" t="s">
        <v>804</v>
      </c>
      <c r="H78" t="s">
        <v>805</v>
      </c>
      <c r="I78" s="242">
        <v>0</v>
      </c>
      <c r="J78" s="47"/>
      <c r="K78" s="48" t="s">
        <v>99</v>
      </c>
      <c r="L78" s="107"/>
      <c r="M78" s="107"/>
      <c r="N78" s="107"/>
      <c r="O78" s="205"/>
    </row>
    <row r="79" spans="1:15" ht="15" customHeight="1" x14ac:dyDescent="0.25">
      <c r="A79">
        <v>21000</v>
      </c>
      <c r="B79" t="s">
        <v>847</v>
      </c>
      <c r="C79">
        <v>201</v>
      </c>
      <c r="D79" t="s">
        <v>799</v>
      </c>
      <c r="E79">
        <v>10100</v>
      </c>
      <c r="F79" t="s">
        <v>803</v>
      </c>
      <c r="G79" t="s">
        <v>804</v>
      </c>
      <c r="H79" t="s">
        <v>805</v>
      </c>
      <c r="I79" s="242">
        <v>7646791</v>
      </c>
      <c r="J79" s="47"/>
      <c r="K79" s="48" t="s">
        <v>90</v>
      </c>
      <c r="L79" s="107"/>
      <c r="M79" s="107"/>
      <c r="N79" s="107"/>
      <c r="O79" s="205"/>
    </row>
    <row r="80" spans="1:15" ht="15" customHeight="1" x14ac:dyDescent="0.25">
      <c r="A80">
        <v>21000</v>
      </c>
      <c r="B80" t="s">
        <v>847</v>
      </c>
      <c r="C80">
        <v>201</v>
      </c>
      <c r="D80" t="s">
        <v>799</v>
      </c>
      <c r="E80">
        <v>10200</v>
      </c>
      <c r="F80" t="s">
        <v>848</v>
      </c>
      <c r="G80" t="s">
        <v>804</v>
      </c>
      <c r="H80" t="s">
        <v>805</v>
      </c>
      <c r="I80" s="242">
        <v>515505</v>
      </c>
      <c r="J80" s="47"/>
      <c r="K80" s="48" t="s">
        <v>90</v>
      </c>
      <c r="L80" s="107"/>
      <c r="M80" s="107"/>
      <c r="N80" s="107"/>
      <c r="O80" s="205"/>
    </row>
    <row r="81" spans="1:15" ht="15" customHeight="1" x14ac:dyDescent="0.25">
      <c r="A81">
        <v>21000</v>
      </c>
      <c r="B81" t="s">
        <v>847</v>
      </c>
      <c r="C81">
        <v>201</v>
      </c>
      <c r="D81" t="s">
        <v>799</v>
      </c>
      <c r="E81">
        <v>10201</v>
      </c>
      <c r="F81" t="s">
        <v>849</v>
      </c>
      <c r="G81" t="s">
        <v>804</v>
      </c>
      <c r="H81" t="s">
        <v>805</v>
      </c>
      <c r="I81" s="242">
        <v>358</v>
      </c>
      <c r="J81" s="47"/>
      <c r="K81" s="48" t="s">
        <v>90</v>
      </c>
      <c r="L81" s="107"/>
      <c r="M81" s="107"/>
      <c r="N81" s="107"/>
      <c r="O81" s="205"/>
    </row>
    <row r="82" spans="1:15" ht="15" customHeight="1" x14ac:dyDescent="0.25">
      <c r="A82">
        <v>21000</v>
      </c>
      <c r="B82" t="s">
        <v>847</v>
      </c>
      <c r="C82">
        <v>201</v>
      </c>
      <c r="D82" t="s">
        <v>799</v>
      </c>
      <c r="E82">
        <v>10202</v>
      </c>
      <c r="F82" t="s">
        <v>850</v>
      </c>
      <c r="G82" t="s">
        <v>804</v>
      </c>
      <c r="H82" t="s">
        <v>805</v>
      </c>
      <c r="I82" s="242">
        <v>38157</v>
      </c>
      <c r="J82" s="47"/>
      <c r="K82" s="48" t="s">
        <v>90</v>
      </c>
      <c r="L82" s="107"/>
      <c r="M82" s="107"/>
      <c r="N82" s="107"/>
      <c r="O82" s="205"/>
    </row>
    <row r="83" spans="1:15" ht="15" customHeight="1" x14ac:dyDescent="0.25">
      <c r="A83">
        <v>21000</v>
      </c>
      <c r="B83" t="s">
        <v>847</v>
      </c>
      <c r="C83">
        <v>201</v>
      </c>
      <c r="D83" t="s">
        <v>799</v>
      </c>
      <c r="E83">
        <v>10204</v>
      </c>
      <c r="F83" t="s">
        <v>851</v>
      </c>
      <c r="G83" t="s">
        <v>804</v>
      </c>
      <c r="H83" t="s">
        <v>805</v>
      </c>
      <c r="I83" s="242">
        <v>558958</v>
      </c>
      <c r="J83" s="47"/>
      <c r="K83" s="48" t="s">
        <v>90</v>
      </c>
      <c r="L83" s="107"/>
      <c r="M83" s="107"/>
      <c r="N83" s="107"/>
      <c r="O83" s="205"/>
    </row>
    <row r="84" spans="1:15" ht="15" customHeight="1" x14ac:dyDescent="0.25">
      <c r="A84">
        <v>21000</v>
      </c>
      <c r="B84" t="s">
        <v>847</v>
      </c>
      <c r="C84">
        <v>201</v>
      </c>
      <c r="D84" t="s">
        <v>799</v>
      </c>
      <c r="E84">
        <v>10300</v>
      </c>
      <c r="F84" t="s">
        <v>800</v>
      </c>
      <c r="G84" t="s">
        <v>804</v>
      </c>
      <c r="H84" t="s">
        <v>805</v>
      </c>
      <c r="I84" s="242">
        <v>0</v>
      </c>
      <c r="J84" s="47"/>
      <c r="K84" s="48" t="s">
        <v>90</v>
      </c>
      <c r="L84" s="107"/>
      <c r="M84" s="107"/>
      <c r="N84" s="107"/>
      <c r="O84" s="205"/>
    </row>
    <row r="85" spans="1:15" ht="15" customHeight="1" x14ac:dyDescent="0.25">
      <c r="A85">
        <v>21000</v>
      </c>
      <c r="B85" t="s">
        <v>847</v>
      </c>
      <c r="C85">
        <v>201</v>
      </c>
      <c r="D85" t="s">
        <v>799</v>
      </c>
      <c r="E85">
        <v>10400</v>
      </c>
      <c r="F85" t="s">
        <v>852</v>
      </c>
      <c r="G85" t="s">
        <v>804</v>
      </c>
      <c r="H85" t="s">
        <v>805</v>
      </c>
      <c r="I85" s="242">
        <v>31694</v>
      </c>
      <c r="J85" s="47"/>
      <c r="K85" s="48" t="s">
        <v>90</v>
      </c>
      <c r="L85" s="107"/>
      <c r="M85" s="107"/>
      <c r="N85" s="107"/>
      <c r="O85" s="205"/>
    </row>
    <row r="86" spans="1:15" ht="15" customHeight="1" x14ac:dyDescent="0.25">
      <c r="A86">
        <v>21000</v>
      </c>
      <c r="B86" t="s">
        <v>847</v>
      </c>
      <c r="C86">
        <v>201</v>
      </c>
      <c r="D86" t="s">
        <v>799</v>
      </c>
      <c r="E86">
        <v>10500</v>
      </c>
      <c r="F86" t="s">
        <v>806</v>
      </c>
      <c r="G86" t="s">
        <v>804</v>
      </c>
      <c r="H86" t="s">
        <v>805</v>
      </c>
      <c r="I86" s="242">
        <v>4732</v>
      </c>
      <c r="J86" s="47"/>
      <c r="K86" s="48" t="s">
        <v>90</v>
      </c>
      <c r="L86" s="107"/>
      <c r="M86" s="107"/>
      <c r="N86" s="107"/>
      <c r="O86" s="205"/>
    </row>
    <row r="87" spans="1:15" ht="15" customHeight="1" x14ac:dyDescent="0.25">
      <c r="A87">
        <v>21000</v>
      </c>
      <c r="B87" t="s">
        <v>847</v>
      </c>
      <c r="C87">
        <v>201</v>
      </c>
      <c r="D87" t="s">
        <v>799</v>
      </c>
      <c r="E87">
        <v>10501</v>
      </c>
      <c r="F87" t="s">
        <v>807</v>
      </c>
      <c r="G87" t="s">
        <v>804</v>
      </c>
      <c r="H87" t="s">
        <v>805</v>
      </c>
      <c r="I87" s="242">
        <v>4426</v>
      </c>
      <c r="J87" s="47"/>
      <c r="K87" s="48" t="s">
        <v>90</v>
      </c>
      <c r="L87" s="107"/>
      <c r="M87" s="107"/>
      <c r="N87" s="107"/>
      <c r="O87" s="205"/>
    </row>
    <row r="88" spans="1:15" ht="15" customHeight="1" x14ac:dyDescent="0.25">
      <c r="A88">
        <v>21000</v>
      </c>
      <c r="B88" t="s">
        <v>847</v>
      </c>
      <c r="C88">
        <v>201</v>
      </c>
      <c r="D88" t="s">
        <v>799</v>
      </c>
      <c r="E88">
        <v>10900</v>
      </c>
      <c r="F88" t="s">
        <v>802</v>
      </c>
      <c r="G88" t="s">
        <v>804</v>
      </c>
      <c r="H88" t="s">
        <v>805</v>
      </c>
      <c r="I88" s="242">
        <v>1463338</v>
      </c>
      <c r="J88" s="47"/>
      <c r="K88" s="48" t="s">
        <v>91</v>
      </c>
      <c r="L88" s="107"/>
      <c r="M88" s="107"/>
      <c r="N88" s="107"/>
      <c r="O88" s="205"/>
    </row>
    <row r="89" spans="1:15" ht="15" customHeight="1" x14ac:dyDescent="0.25">
      <c r="A89">
        <v>21000</v>
      </c>
      <c r="B89" t="s">
        <v>847</v>
      </c>
      <c r="C89">
        <v>201</v>
      </c>
      <c r="D89" t="s">
        <v>799</v>
      </c>
      <c r="E89">
        <v>10990</v>
      </c>
      <c r="F89" t="s">
        <v>123</v>
      </c>
      <c r="G89" t="s">
        <v>804</v>
      </c>
      <c r="H89" t="s">
        <v>805</v>
      </c>
      <c r="I89" s="242">
        <v>1314839</v>
      </c>
      <c r="J89" s="47"/>
      <c r="K89" s="48" t="s">
        <v>92</v>
      </c>
      <c r="L89" s="107"/>
      <c r="M89" s="107"/>
      <c r="N89" s="107"/>
      <c r="O89" s="205"/>
    </row>
    <row r="90" spans="1:15" ht="15" customHeight="1" x14ac:dyDescent="0.25">
      <c r="A90">
        <v>21000</v>
      </c>
      <c r="B90" t="s">
        <v>847</v>
      </c>
      <c r="C90">
        <v>201</v>
      </c>
      <c r="D90" t="s">
        <v>799</v>
      </c>
      <c r="E90">
        <v>11000</v>
      </c>
      <c r="F90" t="s">
        <v>853</v>
      </c>
      <c r="G90" t="s">
        <v>804</v>
      </c>
      <c r="H90" t="s">
        <v>805</v>
      </c>
      <c r="I90" s="242">
        <v>4019</v>
      </c>
      <c r="J90" s="47"/>
      <c r="K90" s="48" t="s">
        <v>94</v>
      </c>
      <c r="L90" s="107"/>
      <c r="M90" s="107"/>
      <c r="N90" s="107"/>
      <c r="O90" s="205"/>
    </row>
    <row r="91" spans="1:15" ht="15" customHeight="1" x14ac:dyDescent="0.25">
      <c r="A91">
        <v>21000</v>
      </c>
      <c r="B91" t="s">
        <v>847</v>
      </c>
      <c r="C91">
        <v>201</v>
      </c>
      <c r="D91" t="s">
        <v>799</v>
      </c>
      <c r="E91">
        <v>11052</v>
      </c>
      <c r="F91" t="s">
        <v>854</v>
      </c>
      <c r="G91" t="s">
        <v>804</v>
      </c>
      <c r="H91" t="s">
        <v>805</v>
      </c>
      <c r="I91" s="242">
        <v>22385</v>
      </c>
      <c r="J91" s="47"/>
      <c r="K91" s="48" t="s">
        <v>94</v>
      </c>
      <c r="L91" s="107"/>
      <c r="M91" s="107"/>
      <c r="N91" s="107"/>
      <c r="O91" s="205"/>
    </row>
    <row r="92" spans="1:15" ht="15" customHeight="1" x14ac:dyDescent="0.25">
      <c r="A92">
        <v>21000</v>
      </c>
      <c r="B92" t="s">
        <v>847</v>
      </c>
      <c r="C92">
        <v>201</v>
      </c>
      <c r="D92" t="s">
        <v>799</v>
      </c>
      <c r="E92">
        <v>11100</v>
      </c>
      <c r="F92" t="s">
        <v>855</v>
      </c>
      <c r="G92" t="s">
        <v>804</v>
      </c>
      <c r="H92" t="s">
        <v>805</v>
      </c>
      <c r="I92" s="242">
        <v>4211</v>
      </c>
      <c r="J92" s="47"/>
      <c r="K92" s="48" t="s">
        <v>94</v>
      </c>
      <c r="L92" s="107"/>
      <c r="M92" s="107"/>
      <c r="N92" s="107"/>
      <c r="O92" s="205"/>
    </row>
    <row r="93" spans="1:15" ht="15" customHeight="1" x14ac:dyDescent="0.25">
      <c r="A93">
        <v>21000</v>
      </c>
      <c r="B93" t="s">
        <v>847</v>
      </c>
      <c r="C93">
        <v>201</v>
      </c>
      <c r="D93" t="s">
        <v>799</v>
      </c>
      <c r="E93">
        <v>11150</v>
      </c>
      <c r="F93" t="s">
        <v>856</v>
      </c>
      <c r="G93" t="s">
        <v>804</v>
      </c>
      <c r="H93" t="s">
        <v>805</v>
      </c>
      <c r="I93" s="242">
        <v>177510</v>
      </c>
      <c r="J93" s="47"/>
      <c r="K93" s="48" t="s">
        <v>94</v>
      </c>
      <c r="L93" s="107"/>
      <c r="M93" s="107"/>
      <c r="N93" s="107"/>
      <c r="O93" s="205"/>
    </row>
    <row r="94" spans="1:15" ht="15" customHeight="1" x14ac:dyDescent="0.25">
      <c r="A94">
        <v>21000</v>
      </c>
      <c r="B94" t="s">
        <v>847</v>
      </c>
      <c r="C94">
        <v>201</v>
      </c>
      <c r="D94" t="s">
        <v>799</v>
      </c>
      <c r="E94">
        <v>11151</v>
      </c>
      <c r="F94" t="s">
        <v>817</v>
      </c>
      <c r="G94" t="s">
        <v>804</v>
      </c>
      <c r="H94" t="s">
        <v>805</v>
      </c>
      <c r="I94" s="242">
        <v>664</v>
      </c>
      <c r="J94" s="47"/>
      <c r="K94" s="48" t="s">
        <v>94</v>
      </c>
      <c r="L94" s="107"/>
      <c r="M94" s="107"/>
      <c r="N94" s="107"/>
      <c r="O94" s="205"/>
    </row>
    <row r="95" spans="1:15" ht="15" customHeight="1" x14ac:dyDescent="0.25">
      <c r="A95">
        <v>21000</v>
      </c>
      <c r="B95" t="s">
        <v>847</v>
      </c>
      <c r="C95">
        <v>201</v>
      </c>
      <c r="D95" t="s">
        <v>799</v>
      </c>
      <c r="E95">
        <v>11200</v>
      </c>
      <c r="F95" t="s">
        <v>857</v>
      </c>
      <c r="G95" t="s">
        <v>804</v>
      </c>
      <c r="H95" t="s">
        <v>805</v>
      </c>
      <c r="I95" s="242">
        <v>2563</v>
      </c>
      <c r="J95" s="47"/>
      <c r="K95" s="48" t="s">
        <v>94</v>
      </c>
      <c r="L95" s="107"/>
      <c r="M95" s="107"/>
      <c r="N95" s="107"/>
      <c r="O95" s="205"/>
    </row>
    <row r="96" spans="1:15" ht="15" customHeight="1" x14ac:dyDescent="0.25">
      <c r="A96">
        <v>21000</v>
      </c>
      <c r="B96" t="s">
        <v>847</v>
      </c>
      <c r="C96">
        <v>201</v>
      </c>
      <c r="D96" t="s">
        <v>799</v>
      </c>
      <c r="E96">
        <v>11201</v>
      </c>
      <c r="F96" t="s">
        <v>858</v>
      </c>
      <c r="G96" t="s">
        <v>804</v>
      </c>
      <c r="H96" t="s">
        <v>805</v>
      </c>
      <c r="I96" s="242">
        <v>1913</v>
      </c>
      <c r="J96" s="47"/>
      <c r="K96" s="48" t="s">
        <v>94</v>
      </c>
      <c r="L96" s="107"/>
      <c r="M96" s="107"/>
      <c r="N96" s="107"/>
      <c r="O96" s="205"/>
    </row>
    <row r="97" spans="1:15" ht="15" customHeight="1" x14ac:dyDescent="0.25">
      <c r="A97">
        <v>21000</v>
      </c>
      <c r="B97" t="s">
        <v>847</v>
      </c>
      <c r="C97">
        <v>201</v>
      </c>
      <c r="D97" t="s">
        <v>799</v>
      </c>
      <c r="E97">
        <v>11202</v>
      </c>
      <c r="F97" t="s">
        <v>818</v>
      </c>
      <c r="G97" t="s">
        <v>804</v>
      </c>
      <c r="H97" t="s">
        <v>805</v>
      </c>
      <c r="I97" s="242">
        <v>9996</v>
      </c>
      <c r="J97" s="47"/>
      <c r="K97" s="48" t="s">
        <v>94</v>
      </c>
      <c r="L97" s="107"/>
      <c r="M97" s="107"/>
      <c r="N97" s="107"/>
      <c r="O97" s="205"/>
    </row>
    <row r="98" spans="1:15" ht="15" customHeight="1" x14ac:dyDescent="0.25">
      <c r="A98">
        <v>21000</v>
      </c>
      <c r="B98" t="s">
        <v>847</v>
      </c>
      <c r="C98">
        <v>201</v>
      </c>
      <c r="D98" t="s">
        <v>799</v>
      </c>
      <c r="E98">
        <v>11209</v>
      </c>
      <c r="F98" t="s">
        <v>820</v>
      </c>
      <c r="G98" t="s">
        <v>804</v>
      </c>
      <c r="H98" t="s">
        <v>805</v>
      </c>
      <c r="I98" s="242">
        <v>14391</v>
      </c>
      <c r="J98" s="47"/>
      <c r="K98" s="48" t="s">
        <v>94</v>
      </c>
      <c r="L98" s="107"/>
      <c r="M98" s="107"/>
      <c r="N98" s="107"/>
      <c r="O98" s="205"/>
    </row>
    <row r="99" spans="1:15" ht="15" customHeight="1" x14ac:dyDescent="0.25">
      <c r="A99">
        <v>21000</v>
      </c>
      <c r="B99" t="s">
        <v>847</v>
      </c>
      <c r="C99">
        <v>201</v>
      </c>
      <c r="D99" t="s">
        <v>799</v>
      </c>
      <c r="E99">
        <v>11300</v>
      </c>
      <c r="F99" t="s">
        <v>859</v>
      </c>
      <c r="G99" t="s">
        <v>804</v>
      </c>
      <c r="H99" t="s">
        <v>805</v>
      </c>
      <c r="I99" s="242">
        <v>50</v>
      </c>
      <c r="J99" s="47"/>
      <c r="K99" s="48" t="s">
        <v>94</v>
      </c>
      <c r="L99" s="107"/>
      <c r="M99" s="107"/>
      <c r="N99" s="107"/>
      <c r="O99" s="205"/>
    </row>
    <row r="100" spans="1:15" ht="15" customHeight="1" x14ac:dyDescent="0.25">
      <c r="A100">
        <v>21000</v>
      </c>
      <c r="B100" t="s">
        <v>847</v>
      </c>
      <c r="C100">
        <v>201</v>
      </c>
      <c r="D100" t="s">
        <v>799</v>
      </c>
      <c r="E100">
        <v>11301</v>
      </c>
      <c r="F100" t="s">
        <v>860</v>
      </c>
      <c r="G100" t="s">
        <v>804</v>
      </c>
      <c r="H100" t="s">
        <v>805</v>
      </c>
      <c r="I100" s="242">
        <v>164</v>
      </c>
      <c r="J100" s="47"/>
      <c r="K100" s="48" t="s">
        <v>94</v>
      </c>
      <c r="L100" s="107"/>
      <c r="M100" s="107"/>
      <c r="N100" s="107"/>
      <c r="O100" s="205"/>
    </row>
    <row r="101" spans="1:15" ht="15" customHeight="1" x14ac:dyDescent="0.25">
      <c r="A101">
        <v>21000</v>
      </c>
      <c r="B101" t="s">
        <v>847</v>
      </c>
      <c r="C101">
        <v>201</v>
      </c>
      <c r="D101" t="s">
        <v>799</v>
      </c>
      <c r="E101">
        <v>11302</v>
      </c>
      <c r="F101" t="s">
        <v>821</v>
      </c>
      <c r="G101" t="s">
        <v>804</v>
      </c>
      <c r="H101" t="s">
        <v>805</v>
      </c>
      <c r="I101" s="242">
        <v>24854</v>
      </c>
      <c r="J101" s="47"/>
      <c r="K101" s="48" t="s">
        <v>94</v>
      </c>
      <c r="L101" s="107"/>
      <c r="M101" s="107"/>
      <c r="N101" s="107"/>
      <c r="O101" s="205"/>
    </row>
    <row r="102" spans="1:15" ht="15" customHeight="1" x14ac:dyDescent="0.25">
      <c r="A102">
        <v>21000</v>
      </c>
      <c r="B102" t="s">
        <v>847</v>
      </c>
      <c r="C102">
        <v>201</v>
      </c>
      <c r="D102" t="s">
        <v>799</v>
      </c>
      <c r="E102">
        <v>11400</v>
      </c>
      <c r="F102" t="s">
        <v>822</v>
      </c>
      <c r="G102" t="s">
        <v>804</v>
      </c>
      <c r="H102" t="s">
        <v>805</v>
      </c>
      <c r="I102" s="242">
        <v>4175</v>
      </c>
      <c r="J102" s="47"/>
      <c r="K102" s="48" t="s">
        <v>94</v>
      </c>
      <c r="L102" s="107"/>
      <c r="M102" s="107"/>
      <c r="N102" s="107"/>
      <c r="O102" s="205"/>
    </row>
    <row r="103" spans="1:15" ht="15" customHeight="1" x14ac:dyDescent="0.25">
      <c r="A103">
        <v>21000</v>
      </c>
      <c r="B103" t="s">
        <v>847</v>
      </c>
      <c r="C103">
        <v>201</v>
      </c>
      <c r="D103" t="s">
        <v>799</v>
      </c>
      <c r="E103">
        <v>11500</v>
      </c>
      <c r="F103" t="s">
        <v>823</v>
      </c>
      <c r="G103" t="s">
        <v>804</v>
      </c>
      <c r="H103" t="s">
        <v>805</v>
      </c>
      <c r="I103" s="242">
        <v>9340</v>
      </c>
      <c r="J103" s="47"/>
      <c r="K103" s="48" t="s">
        <v>94</v>
      </c>
      <c r="L103" s="107"/>
      <c r="M103" s="107"/>
      <c r="N103" s="107"/>
      <c r="O103" s="205"/>
    </row>
    <row r="104" spans="1:15" ht="15" customHeight="1" x14ac:dyDescent="0.25">
      <c r="A104">
        <v>21000</v>
      </c>
      <c r="B104" t="s">
        <v>847</v>
      </c>
      <c r="C104">
        <v>201</v>
      </c>
      <c r="D104" t="s">
        <v>799</v>
      </c>
      <c r="E104">
        <v>11600</v>
      </c>
      <c r="F104" t="s">
        <v>809</v>
      </c>
      <c r="G104" t="s">
        <v>804</v>
      </c>
      <c r="H104" t="s">
        <v>805</v>
      </c>
      <c r="I104" s="242">
        <v>11612</v>
      </c>
      <c r="J104" s="47"/>
      <c r="K104" s="48" t="s">
        <v>90</v>
      </c>
      <c r="L104" s="107"/>
      <c r="M104" s="107"/>
      <c r="N104" s="107"/>
      <c r="O104" s="205"/>
    </row>
    <row r="105" spans="1:15" ht="15" customHeight="1" x14ac:dyDescent="0.25">
      <c r="A105">
        <v>21000</v>
      </c>
      <c r="B105" t="s">
        <v>847</v>
      </c>
      <c r="C105">
        <v>201</v>
      </c>
      <c r="D105" t="s">
        <v>799</v>
      </c>
      <c r="E105">
        <v>11704</v>
      </c>
      <c r="F105" t="s">
        <v>824</v>
      </c>
      <c r="G105" t="s">
        <v>804</v>
      </c>
      <c r="H105" t="s">
        <v>805</v>
      </c>
      <c r="I105" s="242">
        <v>719</v>
      </c>
      <c r="J105" s="47"/>
      <c r="K105" s="48" t="s">
        <v>94</v>
      </c>
      <c r="L105" s="107"/>
      <c r="M105" s="107"/>
      <c r="N105" s="107"/>
      <c r="O105" s="205"/>
    </row>
    <row r="106" spans="1:15" ht="15" customHeight="1" x14ac:dyDescent="0.25">
      <c r="A106">
        <v>21000</v>
      </c>
      <c r="B106" t="s">
        <v>847</v>
      </c>
      <c r="C106">
        <v>201</v>
      </c>
      <c r="D106" t="s">
        <v>799</v>
      </c>
      <c r="E106">
        <v>11951</v>
      </c>
      <c r="F106" t="s">
        <v>815</v>
      </c>
      <c r="G106" t="s">
        <v>804</v>
      </c>
      <c r="H106" t="s">
        <v>805</v>
      </c>
      <c r="I106" s="242">
        <v>2348</v>
      </c>
      <c r="J106" s="47"/>
      <c r="K106" s="48" t="s">
        <v>94</v>
      </c>
      <c r="L106" s="107"/>
      <c r="M106" s="107"/>
      <c r="N106" s="107"/>
      <c r="O106" s="205"/>
    </row>
    <row r="107" spans="1:15" ht="15" customHeight="1" x14ac:dyDescent="0.25">
      <c r="A107">
        <v>21000</v>
      </c>
      <c r="B107" t="s">
        <v>847</v>
      </c>
      <c r="C107">
        <v>201</v>
      </c>
      <c r="D107" t="s">
        <v>799</v>
      </c>
      <c r="E107">
        <v>12000</v>
      </c>
      <c r="F107" t="s">
        <v>828</v>
      </c>
      <c r="G107" t="s">
        <v>804</v>
      </c>
      <c r="H107" t="s">
        <v>805</v>
      </c>
      <c r="I107" s="242">
        <v>2863</v>
      </c>
      <c r="J107" s="47"/>
      <c r="K107" s="48" t="s">
        <v>94</v>
      </c>
      <c r="L107" s="107"/>
      <c r="M107" s="107"/>
      <c r="N107" s="107"/>
      <c r="O107" s="205"/>
    </row>
    <row r="108" spans="1:15" ht="15" customHeight="1" x14ac:dyDescent="0.25">
      <c r="A108">
        <v>21000</v>
      </c>
      <c r="B108" t="s">
        <v>847</v>
      </c>
      <c r="C108">
        <v>201</v>
      </c>
      <c r="D108" t="s">
        <v>799</v>
      </c>
      <c r="E108">
        <v>12002</v>
      </c>
      <c r="F108" t="s">
        <v>861</v>
      </c>
      <c r="G108" t="s">
        <v>804</v>
      </c>
      <c r="H108" t="s">
        <v>805</v>
      </c>
      <c r="I108" s="242">
        <v>1079</v>
      </c>
      <c r="J108" s="47"/>
      <c r="K108" s="48" t="s">
        <v>94</v>
      </c>
      <c r="L108" s="107"/>
      <c r="M108" s="107"/>
      <c r="N108" s="107"/>
      <c r="O108" s="205"/>
    </row>
    <row r="109" spans="1:15" ht="15" customHeight="1" x14ac:dyDescent="0.25">
      <c r="A109">
        <v>21000</v>
      </c>
      <c r="B109" t="s">
        <v>847</v>
      </c>
      <c r="C109">
        <v>201</v>
      </c>
      <c r="D109" t="s">
        <v>799</v>
      </c>
      <c r="E109">
        <v>12200</v>
      </c>
      <c r="F109" t="s">
        <v>862</v>
      </c>
      <c r="G109" t="s">
        <v>804</v>
      </c>
      <c r="H109" t="s">
        <v>805</v>
      </c>
      <c r="I109" s="242">
        <v>9653</v>
      </c>
      <c r="J109" s="47"/>
      <c r="K109" s="48" t="s">
        <v>94</v>
      </c>
      <c r="L109" s="107"/>
      <c r="M109" s="107"/>
      <c r="N109" s="107"/>
      <c r="O109" s="205"/>
    </row>
    <row r="110" spans="1:15" ht="15" customHeight="1" x14ac:dyDescent="0.25">
      <c r="A110">
        <v>21000</v>
      </c>
      <c r="B110" t="s">
        <v>847</v>
      </c>
      <c r="C110">
        <v>201</v>
      </c>
      <c r="D110" t="s">
        <v>799</v>
      </c>
      <c r="E110">
        <v>12300</v>
      </c>
      <c r="F110" t="s">
        <v>863</v>
      </c>
      <c r="G110" t="s">
        <v>804</v>
      </c>
      <c r="H110" t="s">
        <v>805</v>
      </c>
      <c r="I110" s="242">
        <v>0</v>
      </c>
      <c r="J110" s="47"/>
      <c r="K110" s="48" t="s">
        <v>94</v>
      </c>
      <c r="L110" s="107"/>
      <c r="M110" s="107"/>
      <c r="N110" s="107"/>
      <c r="O110" s="205"/>
    </row>
    <row r="111" spans="1:15" ht="15" customHeight="1" x14ac:dyDescent="0.25">
      <c r="A111">
        <v>21000</v>
      </c>
      <c r="B111" t="s">
        <v>847</v>
      </c>
      <c r="C111">
        <v>201</v>
      </c>
      <c r="D111" t="s">
        <v>799</v>
      </c>
      <c r="E111">
        <v>12400</v>
      </c>
      <c r="F111" t="s">
        <v>829</v>
      </c>
      <c r="G111" t="s">
        <v>804</v>
      </c>
      <c r="H111" t="s">
        <v>805</v>
      </c>
      <c r="I111" s="242">
        <v>2463</v>
      </c>
      <c r="J111" s="47"/>
      <c r="K111" s="48" t="s">
        <v>94</v>
      </c>
      <c r="L111" s="107"/>
      <c r="M111" s="107"/>
      <c r="N111" s="107"/>
      <c r="O111" s="205"/>
    </row>
    <row r="112" spans="1:15" ht="15" customHeight="1" x14ac:dyDescent="0.25">
      <c r="A112">
        <v>21000</v>
      </c>
      <c r="B112" t="s">
        <v>847</v>
      </c>
      <c r="C112">
        <v>201</v>
      </c>
      <c r="D112" t="s">
        <v>799</v>
      </c>
      <c r="E112">
        <v>12700</v>
      </c>
      <c r="F112" t="s">
        <v>864</v>
      </c>
      <c r="G112" t="s">
        <v>804</v>
      </c>
      <c r="H112" t="s">
        <v>805</v>
      </c>
      <c r="I112" s="242">
        <v>1558</v>
      </c>
      <c r="J112" s="47"/>
      <c r="K112" s="48" t="s">
        <v>94</v>
      </c>
      <c r="L112" s="107"/>
      <c r="M112" s="107"/>
      <c r="N112" s="107"/>
      <c r="O112" s="205"/>
    </row>
    <row r="113" spans="1:15" ht="15" customHeight="1" x14ac:dyDescent="0.25">
      <c r="A113">
        <v>21000</v>
      </c>
      <c r="B113" t="s">
        <v>847</v>
      </c>
      <c r="C113">
        <v>201</v>
      </c>
      <c r="D113" t="s">
        <v>799</v>
      </c>
      <c r="E113">
        <v>14290</v>
      </c>
      <c r="F113" t="s">
        <v>830</v>
      </c>
      <c r="G113" t="s">
        <v>804</v>
      </c>
      <c r="H113" t="s">
        <v>805</v>
      </c>
      <c r="I113" s="242">
        <v>49302</v>
      </c>
      <c r="J113" s="47"/>
      <c r="K113" s="48" t="s">
        <v>95</v>
      </c>
      <c r="L113" s="107"/>
      <c r="M113" s="107"/>
      <c r="N113" s="107"/>
      <c r="O113" s="205"/>
    </row>
    <row r="114" spans="1:15" ht="15" customHeight="1" x14ac:dyDescent="0.25">
      <c r="A114">
        <v>21000</v>
      </c>
      <c r="B114" t="s">
        <v>847</v>
      </c>
      <c r="C114">
        <v>201</v>
      </c>
      <c r="D114" t="s">
        <v>799</v>
      </c>
      <c r="E114">
        <v>16000</v>
      </c>
      <c r="F114" t="s">
        <v>865</v>
      </c>
      <c r="G114" t="s">
        <v>804</v>
      </c>
      <c r="H114" t="s">
        <v>805</v>
      </c>
      <c r="I114" s="242">
        <v>-564259</v>
      </c>
      <c r="J114" s="47"/>
      <c r="K114" s="48" t="s">
        <v>98</v>
      </c>
      <c r="L114" s="107"/>
      <c r="M114" s="107"/>
      <c r="N114" s="107"/>
      <c r="O114" s="205"/>
    </row>
    <row r="115" spans="1:15" ht="15" customHeight="1" x14ac:dyDescent="0.25">
      <c r="A115">
        <v>21000</v>
      </c>
      <c r="B115" t="s">
        <v>847</v>
      </c>
      <c r="C115">
        <v>201</v>
      </c>
      <c r="D115" t="s">
        <v>799</v>
      </c>
      <c r="E115">
        <v>16003</v>
      </c>
      <c r="F115" t="s">
        <v>866</v>
      </c>
      <c r="G115" t="s">
        <v>804</v>
      </c>
      <c r="H115" t="s">
        <v>805</v>
      </c>
      <c r="I115" s="242">
        <v>-184960</v>
      </c>
      <c r="J115" s="47"/>
      <c r="K115" s="48" t="s">
        <v>771</v>
      </c>
      <c r="L115" s="107"/>
      <c r="M115" s="107"/>
      <c r="N115" s="107"/>
      <c r="O115" s="205"/>
    </row>
    <row r="116" spans="1:15" ht="15" customHeight="1" x14ac:dyDescent="0.25">
      <c r="A116">
        <v>21000</v>
      </c>
      <c r="B116" t="s">
        <v>847</v>
      </c>
      <c r="C116">
        <v>201</v>
      </c>
      <c r="D116" t="s">
        <v>799</v>
      </c>
      <c r="E116">
        <v>16201</v>
      </c>
      <c r="F116" t="s">
        <v>867</v>
      </c>
      <c r="G116" t="s">
        <v>804</v>
      </c>
      <c r="H116" t="s">
        <v>805</v>
      </c>
      <c r="I116" s="242">
        <v>-3750</v>
      </c>
      <c r="J116" s="47"/>
      <c r="K116" s="48" t="s">
        <v>738</v>
      </c>
      <c r="L116" s="107"/>
      <c r="M116" s="107"/>
      <c r="N116" s="107"/>
      <c r="O116" s="205"/>
    </row>
    <row r="117" spans="1:15" ht="15" customHeight="1" x14ac:dyDescent="0.25">
      <c r="A117">
        <v>21000</v>
      </c>
      <c r="B117" t="s">
        <v>847</v>
      </c>
      <c r="C117">
        <v>201</v>
      </c>
      <c r="D117" t="s">
        <v>799</v>
      </c>
      <c r="E117">
        <v>17000</v>
      </c>
      <c r="F117" t="s">
        <v>868</v>
      </c>
      <c r="G117" t="s">
        <v>804</v>
      </c>
      <c r="H117" t="s">
        <v>805</v>
      </c>
      <c r="I117" s="242">
        <v>0</v>
      </c>
      <c r="J117" s="47"/>
      <c r="K117" s="48" t="s">
        <v>735</v>
      </c>
      <c r="L117" s="107"/>
      <c r="M117" s="107"/>
      <c r="N117" s="107"/>
      <c r="O117" s="205"/>
    </row>
    <row r="118" spans="1:15" ht="15" customHeight="1" x14ac:dyDescent="0.25">
      <c r="A118">
        <v>21000</v>
      </c>
      <c r="B118" t="s">
        <v>847</v>
      </c>
      <c r="C118">
        <v>201</v>
      </c>
      <c r="D118" t="s">
        <v>799</v>
      </c>
      <c r="E118">
        <v>17100</v>
      </c>
      <c r="F118" t="s">
        <v>810</v>
      </c>
      <c r="G118" t="s">
        <v>804</v>
      </c>
      <c r="H118" t="s">
        <v>805</v>
      </c>
      <c r="I118" s="242">
        <v>-747763</v>
      </c>
      <c r="J118" s="47"/>
      <c r="K118" s="48" t="s">
        <v>96</v>
      </c>
      <c r="L118" s="107"/>
      <c r="M118" s="107"/>
      <c r="N118" s="107"/>
      <c r="O118" s="205"/>
    </row>
    <row r="119" spans="1:15" ht="15" customHeight="1" x14ac:dyDescent="0.25">
      <c r="A119">
        <v>21000</v>
      </c>
      <c r="B119" t="s">
        <v>847</v>
      </c>
      <c r="C119">
        <v>201</v>
      </c>
      <c r="D119" t="s">
        <v>799</v>
      </c>
      <c r="E119">
        <v>17101</v>
      </c>
      <c r="F119" t="s">
        <v>869</v>
      </c>
      <c r="G119" t="s">
        <v>804</v>
      </c>
      <c r="H119" t="s">
        <v>805</v>
      </c>
      <c r="I119" s="242">
        <v>-89786</v>
      </c>
      <c r="J119" s="47"/>
      <c r="K119" s="48" t="s">
        <v>96</v>
      </c>
      <c r="L119" s="107"/>
      <c r="M119" s="107"/>
      <c r="N119" s="107"/>
      <c r="O119" s="205"/>
    </row>
    <row r="120" spans="1:15" ht="15" customHeight="1" x14ac:dyDescent="0.25">
      <c r="A120">
        <v>21000</v>
      </c>
      <c r="B120" t="s">
        <v>847</v>
      </c>
      <c r="C120">
        <v>201</v>
      </c>
      <c r="D120" t="s">
        <v>799</v>
      </c>
      <c r="E120">
        <v>17290</v>
      </c>
      <c r="F120" t="s">
        <v>830</v>
      </c>
      <c r="G120" t="s">
        <v>804</v>
      </c>
      <c r="H120" t="s">
        <v>805</v>
      </c>
      <c r="I120" s="242">
        <v>-49302</v>
      </c>
      <c r="J120" s="47"/>
      <c r="K120" s="48" t="s">
        <v>97</v>
      </c>
      <c r="L120" s="107"/>
      <c r="M120" s="107"/>
      <c r="N120" s="107"/>
      <c r="O120" s="205"/>
    </row>
    <row r="121" spans="1:15" ht="15" customHeight="1" x14ac:dyDescent="0.25">
      <c r="A121">
        <v>21000</v>
      </c>
      <c r="B121" t="s">
        <v>847</v>
      </c>
      <c r="C121">
        <v>201</v>
      </c>
      <c r="D121" t="s">
        <v>799</v>
      </c>
      <c r="E121">
        <v>17500</v>
      </c>
      <c r="F121" t="s">
        <v>832</v>
      </c>
      <c r="G121" t="s">
        <v>804</v>
      </c>
      <c r="H121" t="s">
        <v>805</v>
      </c>
      <c r="I121" s="242">
        <v>-6140</v>
      </c>
      <c r="J121" s="47"/>
      <c r="K121" s="48" t="s">
        <v>735</v>
      </c>
      <c r="L121" s="107"/>
      <c r="M121" s="107"/>
      <c r="N121" s="107"/>
      <c r="O121" s="205"/>
    </row>
    <row r="122" spans="1:15" ht="15" customHeight="1" x14ac:dyDescent="0.25">
      <c r="A122">
        <v>21000</v>
      </c>
      <c r="B122" t="s">
        <v>847</v>
      </c>
      <c r="C122">
        <v>201</v>
      </c>
      <c r="D122" t="s">
        <v>799</v>
      </c>
      <c r="E122">
        <v>18100</v>
      </c>
      <c r="F122" t="s">
        <v>834</v>
      </c>
      <c r="G122" t="s">
        <v>804</v>
      </c>
      <c r="H122" t="s">
        <v>805</v>
      </c>
      <c r="I122" s="242">
        <v>-96338</v>
      </c>
      <c r="J122" s="47"/>
      <c r="K122" s="48" t="s">
        <v>735</v>
      </c>
      <c r="L122" s="107"/>
      <c r="M122" s="107"/>
      <c r="N122" s="107"/>
      <c r="O122" s="205"/>
    </row>
    <row r="123" spans="1:15" ht="15" customHeight="1" x14ac:dyDescent="0.25">
      <c r="A123">
        <v>21000</v>
      </c>
      <c r="B123" t="s">
        <v>847</v>
      </c>
      <c r="C123">
        <v>201</v>
      </c>
      <c r="D123" t="s">
        <v>799</v>
      </c>
      <c r="E123">
        <v>18100</v>
      </c>
      <c r="F123" t="s">
        <v>834</v>
      </c>
      <c r="G123">
        <v>122004</v>
      </c>
      <c r="H123" t="s">
        <v>870</v>
      </c>
      <c r="I123" s="242">
        <v>0</v>
      </c>
      <c r="J123" s="47"/>
      <c r="K123" s="48" t="s">
        <v>735</v>
      </c>
      <c r="L123" s="107"/>
      <c r="M123" s="107"/>
      <c r="N123" s="107"/>
      <c r="O123" s="205"/>
    </row>
    <row r="124" spans="1:15" ht="15" customHeight="1" x14ac:dyDescent="0.25">
      <c r="A124">
        <v>21000</v>
      </c>
      <c r="B124" t="s">
        <v>847</v>
      </c>
      <c r="C124">
        <v>201</v>
      </c>
      <c r="D124" t="s">
        <v>799</v>
      </c>
      <c r="E124">
        <v>19500</v>
      </c>
      <c r="F124" t="s">
        <v>838</v>
      </c>
      <c r="G124" t="s">
        <v>804</v>
      </c>
      <c r="H124" t="s">
        <v>805</v>
      </c>
      <c r="I124" s="242">
        <v>-20787</v>
      </c>
      <c r="J124" s="47"/>
      <c r="K124" s="48" t="s">
        <v>100</v>
      </c>
      <c r="L124" s="107"/>
      <c r="M124" s="107"/>
      <c r="N124" s="107"/>
      <c r="O124" s="205"/>
    </row>
    <row r="125" spans="1:15" ht="15" customHeight="1" x14ac:dyDescent="0.25">
      <c r="A125">
        <v>21100</v>
      </c>
      <c r="B125" t="s">
        <v>871</v>
      </c>
      <c r="C125">
        <v>201</v>
      </c>
      <c r="D125" t="s">
        <v>799</v>
      </c>
      <c r="E125">
        <v>10100</v>
      </c>
      <c r="F125" t="s">
        <v>803</v>
      </c>
      <c r="G125" t="s">
        <v>804</v>
      </c>
      <c r="H125" t="s">
        <v>805</v>
      </c>
      <c r="I125" s="242">
        <v>2119498</v>
      </c>
      <c r="J125" s="47"/>
      <c r="K125" s="48" t="s">
        <v>90</v>
      </c>
      <c r="L125" s="107"/>
      <c r="M125" s="107"/>
      <c r="N125" s="107"/>
      <c r="O125" s="205"/>
    </row>
    <row r="126" spans="1:15" ht="15" customHeight="1" x14ac:dyDescent="0.25">
      <c r="A126">
        <v>21100</v>
      </c>
      <c r="B126" t="s">
        <v>871</v>
      </c>
      <c r="C126">
        <v>201</v>
      </c>
      <c r="D126" t="s">
        <v>799</v>
      </c>
      <c r="E126">
        <v>10200</v>
      </c>
      <c r="F126" t="s">
        <v>848</v>
      </c>
      <c r="G126" t="s">
        <v>804</v>
      </c>
      <c r="H126" t="s">
        <v>805</v>
      </c>
      <c r="I126" s="242">
        <v>206938</v>
      </c>
      <c r="J126" s="47"/>
      <c r="K126" s="48" t="s">
        <v>90</v>
      </c>
      <c r="L126" s="107"/>
      <c r="M126" s="107"/>
      <c r="N126" s="107"/>
      <c r="O126" s="205"/>
    </row>
    <row r="127" spans="1:15" ht="15" customHeight="1" x14ac:dyDescent="0.25">
      <c r="A127">
        <v>21100</v>
      </c>
      <c r="B127" t="s">
        <v>871</v>
      </c>
      <c r="C127">
        <v>201</v>
      </c>
      <c r="D127" t="s">
        <v>799</v>
      </c>
      <c r="E127">
        <v>10201</v>
      </c>
      <c r="F127" t="s">
        <v>849</v>
      </c>
      <c r="G127" t="s">
        <v>804</v>
      </c>
      <c r="H127" t="s">
        <v>805</v>
      </c>
      <c r="I127" s="242">
        <v>255</v>
      </c>
      <c r="J127" s="47"/>
      <c r="K127" s="48" t="s">
        <v>90</v>
      </c>
      <c r="L127" s="107"/>
      <c r="M127" s="107"/>
      <c r="N127" s="107"/>
      <c r="O127" s="205"/>
    </row>
    <row r="128" spans="1:15" ht="15" customHeight="1" x14ac:dyDescent="0.25">
      <c r="A128">
        <v>21100</v>
      </c>
      <c r="B128" t="s">
        <v>871</v>
      </c>
      <c r="C128">
        <v>201</v>
      </c>
      <c r="D128" t="s">
        <v>799</v>
      </c>
      <c r="E128">
        <v>10202</v>
      </c>
      <c r="F128" t="s">
        <v>850</v>
      </c>
      <c r="G128" t="s">
        <v>804</v>
      </c>
      <c r="H128" t="s">
        <v>805</v>
      </c>
      <c r="I128" s="242">
        <v>0</v>
      </c>
      <c r="J128" s="47"/>
      <c r="K128" s="48" t="s">
        <v>90</v>
      </c>
      <c r="L128" s="107"/>
      <c r="M128" s="107"/>
      <c r="N128" s="107"/>
      <c r="O128" s="205"/>
    </row>
    <row r="129" spans="1:15" ht="15" customHeight="1" x14ac:dyDescent="0.25">
      <c r="A129">
        <v>21100</v>
      </c>
      <c r="B129" t="s">
        <v>871</v>
      </c>
      <c r="C129">
        <v>201</v>
      </c>
      <c r="D129" t="s">
        <v>799</v>
      </c>
      <c r="E129">
        <v>10204</v>
      </c>
      <c r="F129" t="s">
        <v>851</v>
      </c>
      <c r="G129" t="s">
        <v>804</v>
      </c>
      <c r="H129" t="s">
        <v>805</v>
      </c>
      <c r="I129" s="242">
        <v>0</v>
      </c>
      <c r="J129" s="47"/>
      <c r="K129" s="48" t="s">
        <v>90</v>
      </c>
      <c r="L129" s="107"/>
      <c r="M129" s="107"/>
      <c r="N129" s="107"/>
      <c r="O129" s="205"/>
    </row>
    <row r="130" spans="1:15" ht="15" customHeight="1" x14ac:dyDescent="0.25">
      <c r="A130">
        <v>21100</v>
      </c>
      <c r="B130" t="s">
        <v>871</v>
      </c>
      <c r="C130">
        <v>201</v>
      </c>
      <c r="D130" t="s">
        <v>799</v>
      </c>
      <c r="E130">
        <v>10300</v>
      </c>
      <c r="F130" t="s">
        <v>800</v>
      </c>
      <c r="G130" t="s">
        <v>804</v>
      </c>
      <c r="H130" t="s">
        <v>805</v>
      </c>
      <c r="I130" s="242">
        <v>15938</v>
      </c>
      <c r="J130" s="47"/>
      <c r="K130" s="48" t="s">
        <v>90</v>
      </c>
      <c r="L130" s="107"/>
      <c r="M130" s="107"/>
      <c r="N130" s="107"/>
      <c r="O130" s="205"/>
    </row>
    <row r="131" spans="1:15" ht="15" customHeight="1" x14ac:dyDescent="0.25">
      <c r="A131">
        <v>21100</v>
      </c>
      <c r="B131" t="s">
        <v>871</v>
      </c>
      <c r="C131">
        <v>201</v>
      </c>
      <c r="D131" t="s">
        <v>799</v>
      </c>
      <c r="E131">
        <v>10400</v>
      </c>
      <c r="F131" t="s">
        <v>852</v>
      </c>
      <c r="G131" t="s">
        <v>804</v>
      </c>
      <c r="H131" t="s">
        <v>805</v>
      </c>
      <c r="I131" s="242">
        <v>10273</v>
      </c>
      <c r="J131" s="47"/>
      <c r="K131" s="48" t="s">
        <v>90</v>
      </c>
      <c r="L131" s="107"/>
      <c r="M131" s="107"/>
      <c r="N131" s="107"/>
      <c r="O131" s="205"/>
    </row>
    <row r="132" spans="1:15" ht="15" customHeight="1" x14ac:dyDescent="0.25">
      <c r="A132">
        <v>21100</v>
      </c>
      <c r="B132" t="s">
        <v>871</v>
      </c>
      <c r="C132">
        <v>201</v>
      </c>
      <c r="D132" t="s">
        <v>799</v>
      </c>
      <c r="E132">
        <v>10500</v>
      </c>
      <c r="F132" t="s">
        <v>806</v>
      </c>
      <c r="G132" t="s">
        <v>804</v>
      </c>
      <c r="H132" t="s">
        <v>805</v>
      </c>
      <c r="I132" s="242">
        <v>1284</v>
      </c>
      <c r="J132" s="47"/>
      <c r="K132" s="48" t="s">
        <v>90</v>
      </c>
      <c r="L132" s="107"/>
      <c r="M132" s="107"/>
      <c r="N132" s="107"/>
      <c r="O132" s="205"/>
    </row>
    <row r="133" spans="1:15" ht="15" customHeight="1" x14ac:dyDescent="0.25">
      <c r="A133">
        <v>21100</v>
      </c>
      <c r="B133" t="s">
        <v>871</v>
      </c>
      <c r="C133">
        <v>201</v>
      </c>
      <c r="D133" t="s">
        <v>799</v>
      </c>
      <c r="E133">
        <v>10900</v>
      </c>
      <c r="F133" t="s">
        <v>802</v>
      </c>
      <c r="G133" t="s">
        <v>804</v>
      </c>
      <c r="H133" t="s">
        <v>805</v>
      </c>
      <c r="I133" s="242">
        <v>386278</v>
      </c>
      <c r="J133" s="47"/>
      <c r="K133" s="48" t="s">
        <v>91</v>
      </c>
      <c r="L133" s="107"/>
      <c r="M133" s="107"/>
      <c r="N133" s="107"/>
      <c r="O133" s="205"/>
    </row>
    <row r="134" spans="1:15" ht="15" customHeight="1" x14ac:dyDescent="0.25">
      <c r="A134">
        <v>21100</v>
      </c>
      <c r="B134" t="s">
        <v>871</v>
      </c>
      <c r="C134">
        <v>201</v>
      </c>
      <c r="D134" t="s">
        <v>799</v>
      </c>
      <c r="E134">
        <v>10990</v>
      </c>
      <c r="F134" t="s">
        <v>123</v>
      </c>
      <c r="G134" t="s">
        <v>804</v>
      </c>
      <c r="H134" t="s">
        <v>805</v>
      </c>
      <c r="I134" s="242">
        <v>353519</v>
      </c>
      <c r="J134" s="47"/>
      <c r="K134" s="48" t="s">
        <v>92</v>
      </c>
      <c r="L134" s="107"/>
      <c r="M134" s="107"/>
      <c r="N134" s="107"/>
      <c r="O134" s="205"/>
    </row>
    <row r="135" spans="1:15" ht="15" customHeight="1" x14ac:dyDescent="0.25">
      <c r="A135">
        <v>21100</v>
      </c>
      <c r="B135" t="s">
        <v>871</v>
      </c>
      <c r="C135">
        <v>201</v>
      </c>
      <c r="D135" t="s">
        <v>799</v>
      </c>
      <c r="E135">
        <v>11000</v>
      </c>
      <c r="F135" t="s">
        <v>853</v>
      </c>
      <c r="G135" t="s">
        <v>804</v>
      </c>
      <c r="H135" t="s">
        <v>805</v>
      </c>
      <c r="I135" s="242">
        <v>368</v>
      </c>
      <c r="J135" s="47"/>
      <c r="K135" s="48" t="s">
        <v>94</v>
      </c>
      <c r="L135" s="107"/>
      <c r="M135" s="107"/>
      <c r="N135" s="107"/>
      <c r="O135" s="205"/>
    </row>
    <row r="136" spans="1:15" ht="15" customHeight="1" x14ac:dyDescent="0.25">
      <c r="A136">
        <v>21100</v>
      </c>
      <c r="B136" t="s">
        <v>871</v>
      </c>
      <c r="C136">
        <v>201</v>
      </c>
      <c r="D136" t="s">
        <v>799</v>
      </c>
      <c r="E136">
        <v>11052</v>
      </c>
      <c r="F136" t="s">
        <v>854</v>
      </c>
      <c r="G136" t="s">
        <v>804</v>
      </c>
      <c r="H136" t="s">
        <v>805</v>
      </c>
      <c r="I136" s="242">
        <v>0</v>
      </c>
      <c r="J136" s="47"/>
      <c r="K136" s="48" t="s">
        <v>94</v>
      </c>
      <c r="L136" s="107"/>
      <c r="M136" s="107"/>
      <c r="N136" s="107"/>
      <c r="O136" s="205"/>
    </row>
    <row r="137" spans="1:15" ht="15" customHeight="1" x14ac:dyDescent="0.25">
      <c r="A137">
        <v>21100</v>
      </c>
      <c r="B137" t="s">
        <v>871</v>
      </c>
      <c r="C137">
        <v>201</v>
      </c>
      <c r="D137" t="s">
        <v>799</v>
      </c>
      <c r="E137">
        <v>11100</v>
      </c>
      <c r="F137" t="s">
        <v>855</v>
      </c>
      <c r="G137" t="s">
        <v>804</v>
      </c>
      <c r="H137" t="s">
        <v>805</v>
      </c>
      <c r="I137" s="242">
        <v>948</v>
      </c>
      <c r="J137" s="47"/>
      <c r="K137" s="48" t="s">
        <v>94</v>
      </c>
      <c r="L137" s="107"/>
      <c r="M137" s="107"/>
      <c r="N137" s="107"/>
      <c r="O137" s="205"/>
    </row>
    <row r="138" spans="1:15" ht="15" customHeight="1" x14ac:dyDescent="0.25">
      <c r="A138">
        <v>21100</v>
      </c>
      <c r="B138" t="s">
        <v>871</v>
      </c>
      <c r="C138">
        <v>201</v>
      </c>
      <c r="D138" t="s">
        <v>799</v>
      </c>
      <c r="E138">
        <v>11140</v>
      </c>
      <c r="F138" t="s">
        <v>872</v>
      </c>
      <c r="G138" t="s">
        <v>804</v>
      </c>
      <c r="H138" t="s">
        <v>805</v>
      </c>
      <c r="I138" s="242">
        <v>101</v>
      </c>
      <c r="J138" s="47"/>
      <c r="K138" s="48" t="s">
        <v>94</v>
      </c>
      <c r="L138" s="107"/>
      <c r="M138" s="107"/>
      <c r="N138" s="107"/>
      <c r="O138" s="205"/>
    </row>
    <row r="139" spans="1:15" ht="15" customHeight="1" x14ac:dyDescent="0.25">
      <c r="A139">
        <v>21100</v>
      </c>
      <c r="B139" t="s">
        <v>871</v>
      </c>
      <c r="C139">
        <v>201</v>
      </c>
      <c r="D139" t="s">
        <v>799</v>
      </c>
      <c r="E139">
        <v>11150</v>
      </c>
      <c r="F139" t="s">
        <v>856</v>
      </c>
      <c r="G139" t="s">
        <v>804</v>
      </c>
      <c r="H139" t="s">
        <v>805</v>
      </c>
      <c r="I139" s="242">
        <v>36644</v>
      </c>
      <c r="J139" s="47"/>
      <c r="K139" s="48" t="s">
        <v>94</v>
      </c>
      <c r="L139" s="107"/>
      <c r="M139" s="107"/>
      <c r="N139" s="107"/>
      <c r="O139" s="205"/>
    </row>
    <row r="140" spans="1:15" ht="15" customHeight="1" x14ac:dyDescent="0.25">
      <c r="A140">
        <v>21100</v>
      </c>
      <c r="B140" t="s">
        <v>871</v>
      </c>
      <c r="C140">
        <v>201</v>
      </c>
      <c r="D140" t="s">
        <v>799</v>
      </c>
      <c r="E140">
        <v>11200</v>
      </c>
      <c r="F140" t="s">
        <v>857</v>
      </c>
      <c r="G140" t="s">
        <v>804</v>
      </c>
      <c r="H140" t="s">
        <v>805</v>
      </c>
      <c r="I140" s="242">
        <v>120</v>
      </c>
      <c r="J140" s="47"/>
      <c r="K140" s="48" t="s">
        <v>94</v>
      </c>
      <c r="L140" s="107"/>
      <c r="M140" s="107"/>
      <c r="N140" s="107"/>
      <c r="O140" s="205"/>
    </row>
    <row r="141" spans="1:15" ht="15" customHeight="1" x14ac:dyDescent="0.25">
      <c r="A141">
        <v>21100</v>
      </c>
      <c r="B141" t="s">
        <v>871</v>
      </c>
      <c r="C141">
        <v>201</v>
      </c>
      <c r="D141" t="s">
        <v>799</v>
      </c>
      <c r="E141">
        <v>11201</v>
      </c>
      <c r="F141" t="s">
        <v>858</v>
      </c>
      <c r="G141" t="s">
        <v>804</v>
      </c>
      <c r="H141" t="s">
        <v>805</v>
      </c>
      <c r="I141" s="242">
        <v>203</v>
      </c>
      <c r="J141" s="47"/>
      <c r="K141" s="48" t="s">
        <v>94</v>
      </c>
      <c r="L141" s="107"/>
      <c r="M141" s="107"/>
      <c r="N141" s="107"/>
      <c r="O141" s="205"/>
    </row>
    <row r="142" spans="1:15" ht="15" customHeight="1" x14ac:dyDescent="0.25">
      <c r="A142">
        <v>21100</v>
      </c>
      <c r="B142" t="s">
        <v>871</v>
      </c>
      <c r="C142">
        <v>201</v>
      </c>
      <c r="D142" t="s">
        <v>799</v>
      </c>
      <c r="E142">
        <v>11202</v>
      </c>
      <c r="F142" t="s">
        <v>818</v>
      </c>
      <c r="G142" t="s">
        <v>804</v>
      </c>
      <c r="H142" t="s">
        <v>805</v>
      </c>
      <c r="I142" s="242">
        <v>5490</v>
      </c>
      <c r="J142" s="47"/>
      <c r="K142" s="48" t="s">
        <v>94</v>
      </c>
      <c r="L142" s="107"/>
      <c r="M142" s="107"/>
      <c r="N142" s="107"/>
      <c r="O142" s="205"/>
    </row>
    <row r="143" spans="1:15" ht="15" customHeight="1" x14ac:dyDescent="0.25">
      <c r="A143">
        <v>21100</v>
      </c>
      <c r="B143" t="s">
        <v>871</v>
      </c>
      <c r="C143">
        <v>201</v>
      </c>
      <c r="D143" t="s">
        <v>799</v>
      </c>
      <c r="E143">
        <v>11209</v>
      </c>
      <c r="F143" t="s">
        <v>820</v>
      </c>
      <c r="G143" t="s">
        <v>804</v>
      </c>
      <c r="H143" t="s">
        <v>805</v>
      </c>
      <c r="I143" s="242">
        <v>3602</v>
      </c>
      <c r="J143" s="47"/>
      <c r="K143" s="48" t="s">
        <v>94</v>
      </c>
      <c r="L143" s="107"/>
      <c r="M143" s="107"/>
      <c r="N143" s="107"/>
      <c r="O143" s="205"/>
    </row>
    <row r="144" spans="1:15" ht="15" customHeight="1" x14ac:dyDescent="0.25">
      <c r="A144">
        <v>21100</v>
      </c>
      <c r="B144" t="s">
        <v>871</v>
      </c>
      <c r="C144">
        <v>201</v>
      </c>
      <c r="D144" t="s">
        <v>799</v>
      </c>
      <c r="E144">
        <v>11300</v>
      </c>
      <c r="F144" t="s">
        <v>859</v>
      </c>
      <c r="G144" t="s">
        <v>804</v>
      </c>
      <c r="H144" t="s">
        <v>805</v>
      </c>
      <c r="I144" s="242">
        <v>92</v>
      </c>
      <c r="J144" s="47"/>
      <c r="K144" s="48" t="s">
        <v>94</v>
      </c>
      <c r="L144" s="107"/>
      <c r="M144" s="107"/>
      <c r="N144" s="107"/>
      <c r="O144" s="205"/>
    </row>
    <row r="145" spans="1:15" ht="15" customHeight="1" x14ac:dyDescent="0.25">
      <c r="A145">
        <v>21100</v>
      </c>
      <c r="B145" t="s">
        <v>871</v>
      </c>
      <c r="C145">
        <v>201</v>
      </c>
      <c r="D145" t="s">
        <v>799</v>
      </c>
      <c r="E145">
        <v>11301</v>
      </c>
      <c r="F145" t="s">
        <v>860</v>
      </c>
      <c r="G145" t="s">
        <v>804</v>
      </c>
      <c r="H145" t="s">
        <v>805</v>
      </c>
      <c r="I145" s="242">
        <v>450</v>
      </c>
      <c r="J145" s="47"/>
      <c r="K145" s="48" t="s">
        <v>94</v>
      </c>
      <c r="L145" s="107"/>
      <c r="M145" s="107"/>
      <c r="N145" s="107"/>
      <c r="O145" s="205"/>
    </row>
    <row r="146" spans="1:15" ht="15" customHeight="1" x14ac:dyDescent="0.25">
      <c r="A146">
        <v>21100</v>
      </c>
      <c r="B146" t="s">
        <v>871</v>
      </c>
      <c r="C146">
        <v>201</v>
      </c>
      <c r="D146" t="s">
        <v>799</v>
      </c>
      <c r="E146">
        <v>11302</v>
      </c>
      <c r="F146" t="s">
        <v>821</v>
      </c>
      <c r="G146" t="s">
        <v>804</v>
      </c>
      <c r="H146" t="s">
        <v>805</v>
      </c>
      <c r="I146" s="242">
        <v>1770</v>
      </c>
      <c r="J146" s="47"/>
      <c r="K146" s="48" t="s">
        <v>94</v>
      </c>
      <c r="L146" s="107"/>
      <c r="M146" s="107"/>
      <c r="N146" s="107"/>
      <c r="O146" s="205"/>
    </row>
    <row r="147" spans="1:15" ht="15" customHeight="1" x14ac:dyDescent="0.25">
      <c r="A147">
        <v>21100</v>
      </c>
      <c r="B147" t="s">
        <v>871</v>
      </c>
      <c r="C147">
        <v>201</v>
      </c>
      <c r="D147" t="s">
        <v>799</v>
      </c>
      <c r="E147">
        <v>11600</v>
      </c>
      <c r="F147" t="s">
        <v>809</v>
      </c>
      <c r="G147" t="s">
        <v>804</v>
      </c>
      <c r="H147" t="s">
        <v>805</v>
      </c>
      <c r="I147" s="242">
        <v>4275</v>
      </c>
      <c r="J147" s="47"/>
      <c r="K147" s="48" t="s">
        <v>90</v>
      </c>
      <c r="L147" s="107"/>
      <c r="M147" s="107"/>
      <c r="N147" s="107"/>
      <c r="O147" s="205"/>
    </row>
    <row r="148" spans="1:15" ht="15" customHeight="1" x14ac:dyDescent="0.25">
      <c r="A148">
        <v>21100</v>
      </c>
      <c r="B148" t="s">
        <v>871</v>
      </c>
      <c r="C148">
        <v>201</v>
      </c>
      <c r="D148" t="s">
        <v>799</v>
      </c>
      <c r="E148">
        <v>11951</v>
      </c>
      <c r="F148" t="s">
        <v>815</v>
      </c>
      <c r="G148" t="s">
        <v>804</v>
      </c>
      <c r="H148" t="s">
        <v>805</v>
      </c>
      <c r="I148" s="242">
        <v>-2865</v>
      </c>
      <c r="J148" s="47"/>
      <c r="K148" s="48" t="s">
        <v>94</v>
      </c>
      <c r="L148" s="107"/>
      <c r="M148" s="107"/>
      <c r="N148" s="107"/>
      <c r="O148" s="205"/>
    </row>
    <row r="149" spans="1:15" ht="15" customHeight="1" x14ac:dyDescent="0.25">
      <c r="A149">
        <v>21100</v>
      </c>
      <c r="B149" t="s">
        <v>871</v>
      </c>
      <c r="C149">
        <v>201</v>
      </c>
      <c r="D149" t="s">
        <v>799</v>
      </c>
      <c r="E149">
        <v>11952</v>
      </c>
      <c r="F149" t="s">
        <v>827</v>
      </c>
      <c r="G149" t="s">
        <v>804</v>
      </c>
      <c r="H149" t="s">
        <v>805</v>
      </c>
      <c r="I149" s="242">
        <v>80</v>
      </c>
      <c r="J149" s="47"/>
      <c r="K149" s="48" t="s">
        <v>94</v>
      </c>
      <c r="L149" s="107"/>
      <c r="M149" s="107"/>
      <c r="N149" s="107"/>
      <c r="O149" s="205"/>
    </row>
    <row r="150" spans="1:15" ht="15" customHeight="1" x14ac:dyDescent="0.25">
      <c r="A150">
        <v>21100</v>
      </c>
      <c r="B150" t="s">
        <v>871</v>
      </c>
      <c r="C150">
        <v>201</v>
      </c>
      <c r="D150" t="s">
        <v>799</v>
      </c>
      <c r="E150">
        <v>12200</v>
      </c>
      <c r="F150" t="s">
        <v>862</v>
      </c>
      <c r="G150" t="s">
        <v>804</v>
      </c>
      <c r="H150" t="s">
        <v>805</v>
      </c>
      <c r="I150" s="242">
        <v>7810</v>
      </c>
      <c r="J150" s="47"/>
      <c r="K150" s="48" t="s">
        <v>94</v>
      </c>
      <c r="L150" s="107"/>
      <c r="M150" s="107"/>
      <c r="N150" s="107"/>
      <c r="O150" s="205"/>
    </row>
    <row r="151" spans="1:15" ht="15" customHeight="1" x14ac:dyDescent="0.25">
      <c r="A151">
        <v>21100</v>
      </c>
      <c r="B151" t="s">
        <v>871</v>
      </c>
      <c r="C151">
        <v>201</v>
      </c>
      <c r="D151" t="s">
        <v>799</v>
      </c>
      <c r="E151">
        <v>12400</v>
      </c>
      <c r="F151" t="s">
        <v>829</v>
      </c>
      <c r="G151" t="s">
        <v>804</v>
      </c>
      <c r="H151" t="s">
        <v>805</v>
      </c>
      <c r="I151" s="242">
        <v>2180</v>
      </c>
      <c r="J151" s="47"/>
      <c r="K151" s="48" t="s">
        <v>94</v>
      </c>
      <c r="L151" s="107"/>
      <c r="M151" s="107"/>
      <c r="N151" s="107"/>
      <c r="O151" s="205"/>
    </row>
    <row r="152" spans="1:15" ht="15" customHeight="1" x14ac:dyDescent="0.25">
      <c r="A152">
        <v>21100</v>
      </c>
      <c r="B152" t="s">
        <v>871</v>
      </c>
      <c r="C152">
        <v>201</v>
      </c>
      <c r="D152" t="s">
        <v>799</v>
      </c>
      <c r="E152">
        <v>12700</v>
      </c>
      <c r="F152" t="s">
        <v>864</v>
      </c>
      <c r="G152" t="s">
        <v>804</v>
      </c>
      <c r="H152" t="s">
        <v>805</v>
      </c>
      <c r="I152" s="242">
        <v>900</v>
      </c>
      <c r="J152" s="47"/>
      <c r="K152" s="48" t="s">
        <v>94</v>
      </c>
      <c r="L152" s="107"/>
      <c r="M152" s="107"/>
      <c r="N152" s="107"/>
      <c r="O152" s="205"/>
    </row>
    <row r="153" spans="1:15" ht="15" customHeight="1" x14ac:dyDescent="0.25">
      <c r="A153">
        <v>21100</v>
      </c>
      <c r="B153" t="s">
        <v>871</v>
      </c>
      <c r="C153">
        <v>201</v>
      </c>
      <c r="D153" t="s">
        <v>799</v>
      </c>
      <c r="E153">
        <v>14290</v>
      </c>
      <c r="F153" t="s">
        <v>830</v>
      </c>
      <c r="G153" t="s">
        <v>804</v>
      </c>
      <c r="H153" t="s">
        <v>805</v>
      </c>
      <c r="I153" s="242">
        <v>9363</v>
      </c>
      <c r="J153" s="47"/>
      <c r="K153" s="48" t="s">
        <v>95</v>
      </c>
      <c r="L153" s="107"/>
      <c r="M153" s="107"/>
      <c r="N153" s="107"/>
      <c r="O153" s="205"/>
    </row>
    <row r="154" spans="1:15" ht="15" customHeight="1" x14ac:dyDescent="0.25">
      <c r="A154">
        <v>21100</v>
      </c>
      <c r="B154" t="s">
        <v>871</v>
      </c>
      <c r="C154">
        <v>201</v>
      </c>
      <c r="D154" t="s">
        <v>799</v>
      </c>
      <c r="E154">
        <v>16000</v>
      </c>
      <c r="F154" t="s">
        <v>865</v>
      </c>
      <c r="G154" t="s">
        <v>804</v>
      </c>
      <c r="H154" t="s">
        <v>805</v>
      </c>
      <c r="I154" s="242">
        <v>-157711</v>
      </c>
      <c r="J154" s="47"/>
      <c r="K154" s="48" t="s">
        <v>98</v>
      </c>
      <c r="L154" s="107"/>
      <c r="M154" s="107"/>
      <c r="N154" s="107"/>
      <c r="O154" s="205"/>
    </row>
    <row r="155" spans="1:15" ht="15" customHeight="1" x14ac:dyDescent="0.25">
      <c r="A155">
        <v>21100</v>
      </c>
      <c r="B155" t="s">
        <v>871</v>
      </c>
      <c r="C155">
        <v>201</v>
      </c>
      <c r="D155" t="s">
        <v>799</v>
      </c>
      <c r="E155">
        <v>16003</v>
      </c>
      <c r="F155" t="s">
        <v>866</v>
      </c>
      <c r="G155" t="s">
        <v>804</v>
      </c>
      <c r="H155" t="s">
        <v>805</v>
      </c>
      <c r="I155" s="242">
        <v>-38098</v>
      </c>
      <c r="J155" s="47"/>
      <c r="K155" s="48" t="s">
        <v>771</v>
      </c>
      <c r="L155" s="107"/>
      <c r="M155" s="107"/>
      <c r="N155" s="107"/>
      <c r="O155" s="205"/>
    </row>
    <row r="156" spans="1:15" ht="15" customHeight="1" x14ac:dyDescent="0.25">
      <c r="A156">
        <v>21100</v>
      </c>
      <c r="B156" t="s">
        <v>871</v>
      </c>
      <c r="C156">
        <v>201</v>
      </c>
      <c r="D156" t="s">
        <v>799</v>
      </c>
      <c r="E156">
        <v>16201</v>
      </c>
      <c r="F156" t="s">
        <v>867</v>
      </c>
      <c r="G156" t="s">
        <v>804</v>
      </c>
      <c r="H156" t="s">
        <v>805</v>
      </c>
      <c r="I156" s="242">
        <v>-6642</v>
      </c>
      <c r="J156" s="47"/>
      <c r="K156" s="48" t="s">
        <v>738</v>
      </c>
      <c r="L156" s="107"/>
      <c r="M156" s="107"/>
      <c r="N156" s="107"/>
      <c r="O156" s="205"/>
    </row>
    <row r="157" spans="1:15" ht="15" customHeight="1" x14ac:dyDescent="0.25">
      <c r="A157">
        <v>21100</v>
      </c>
      <c r="B157" t="s">
        <v>871</v>
      </c>
      <c r="C157">
        <v>201</v>
      </c>
      <c r="D157" t="s">
        <v>799</v>
      </c>
      <c r="E157">
        <v>17000</v>
      </c>
      <c r="F157" t="s">
        <v>868</v>
      </c>
      <c r="G157" t="s">
        <v>804</v>
      </c>
      <c r="H157" t="s">
        <v>805</v>
      </c>
      <c r="I157" s="242">
        <v>-63835</v>
      </c>
      <c r="J157" s="47"/>
      <c r="K157" s="48" t="s">
        <v>735</v>
      </c>
      <c r="L157" s="107"/>
      <c r="M157" s="107"/>
      <c r="N157" s="107"/>
      <c r="O157" s="205"/>
    </row>
    <row r="158" spans="1:15" ht="15" customHeight="1" x14ac:dyDescent="0.25">
      <c r="A158">
        <v>21100</v>
      </c>
      <c r="B158" t="s">
        <v>871</v>
      </c>
      <c r="C158">
        <v>201</v>
      </c>
      <c r="D158" t="s">
        <v>799</v>
      </c>
      <c r="E158">
        <v>17100</v>
      </c>
      <c r="F158" t="s">
        <v>810</v>
      </c>
      <c r="G158" t="s">
        <v>804</v>
      </c>
      <c r="H158" t="s">
        <v>805</v>
      </c>
      <c r="I158" s="242">
        <v>-47031</v>
      </c>
      <c r="J158" s="47"/>
      <c r="K158" s="48" t="s">
        <v>96</v>
      </c>
      <c r="L158" s="107"/>
      <c r="M158" s="107"/>
      <c r="N158" s="107"/>
      <c r="O158" s="205"/>
    </row>
    <row r="159" spans="1:15" ht="15" customHeight="1" x14ac:dyDescent="0.25">
      <c r="A159">
        <v>21100</v>
      </c>
      <c r="B159" t="s">
        <v>871</v>
      </c>
      <c r="C159">
        <v>201</v>
      </c>
      <c r="D159" t="s">
        <v>799</v>
      </c>
      <c r="E159">
        <v>17101</v>
      </c>
      <c r="F159" t="s">
        <v>869</v>
      </c>
      <c r="G159" t="s">
        <v>804</v>
      </c>
      <c r="H159" t="s">
        <v>805</v>
      </c>
      <c r="I159" s="242">
        <v>193</v>
      </c>
      <c r="J159" s="47"/>
      <c r="K159" s="48" t="s">
        <v>96</v>
      </c>
      <c r="L159" s="107"/>
      <c r="M159" s="107"/>
      <c r="N159" s="107"/>
      <c r="O159" s="205"/>
    </row>
    <row r="160" spans="1:15" ht="15" customHeight="1" x14ac:dyDescent="0.25">
      <c r="A160">
        <v>21100</v>
      </c>
      <c r="B160" t="s">
        <v>871</v>
      </c>
      <c r="C160">
        <v>201</v>
      </c>
      <c r="D160" t="s">
        <v>799</v>
      </c>
      <c r="E160">
        <v>17290</v>
      </c>
      <c r="F160" t="s">
        <v>830</v>
      </c>
      <c r="G160" t="s">
        <v>804</v>
      </c>
      <c r="H160" t="s">
        <v>805</v>
      </c>
      <c r="I160" s="242">
        <v>-9363</v>
      </c>
      <c r="J160" s="47"/>
      <c r="K160" s="48" t="s">
        <v>97</v>
      </c>
      <c r="L160" s="107"/>
      <c r="M160" s="107"/>
      <c r="N160" s="107"/>
      <c r="O160" s="205"/>
    </row>
    <row r="161" spans="1:15" ht="15" customHeight="1" x14ac:dyDescent="0.25">
      <c r="A161">
        <v>21100</v>
      </c>
      <c r="B161" t="s">
        <v>871</v>
      </c>
      <c r="C161">
        <v>201</v>
      </c>
      <c r="D161" t="s">
        <v>799</v>
      </c>
      <c r="E161">
        <v>17300</v>
      </c>
      <c r="F161" t="s">
        <v>873</v>
      </c>
      <c r="G161" t="s">
        <v>804</v>
      </c>
      <c r="H161" t="s">
        <v>805</v>
      </c>
      <c r="I161" s="242">
        <v>-53763</v>
      </c>
      <c r="J161" s="47"/>
      <c r="K161" s="48" t="s">
        <v>735</v>
      </c>
      <c r="L161" s="107"/>
      <c r="M161" s="107"/>
      <c r="N161" s="107"/>
      <c r="O161" s="205"/>
    </row>
    <row r="162" spans="1:15" ht="15" customHeight="1" x14ac:dyDescent="0.25">
      <c r="A162">
        <v>21100</v>
      </c>
      <c r="B162" t="s">
        <v>871</v>
      </c>
      <c r="C162">
        <v>201</v>
      </c>
      <c r="D162" t="s">
        <v>799</v>
      </c>
      <c r="E162">
        <v>17500</v>
      </c>
      <c r="F162" t="s">
        <v>832</v>
      </c>
      <c r="G162" t="s">
        <v>804</v>
      </c>
      <c r="H162" t="s">
        <v>805</v>
      </c>
      <c r="I162" s="242">
        <v>-4000</v>
      </c>
      <c r="J162" s="47"/>
      <c r="K162" s="48" t="s">
        <v>735</v>
      </c>
      <c r="L162" s="107"/>
      <c r="M162" s="107"/>
      <c r="N162" s="107"/>
      <c r="O162" s="205"/>
    </row>
    <row r="163" spans="1:15" ht="15" customHeight="1" x14ac:dyDescent="0.25">
      <c r="A163">
        <v>21100</v>
      </c>
      <c r="B163" t="s">
        <v>871</v>
      </c>
      <c r="C163">
        <v>201</v>
      </c>
      <c r="D163" t="s">
        <v>799</v>
      </c>
      <c r="E163">
        <v>17700</v>
      </c>
      <c r="F163" t="s">
        <v>833</v>
      </c>
      <c r="G163" t="s">
        <v>804</v>
      </c>
      <c r="H163" t="s">
        <v>805</v>
      </c>
      <c r="I163" s="242">
        <v>0</v>
      </c>
      <c r="J163" s="47"/>
      <c r="K163" s="48" t="s">
        <v>735</v>
      </c>
      <c r="L163" s="107"/>
      <c r="M163" s="107"/>
      <c r="N163" s="107"/>
      <c r="O163" s="205"/>
    </row>
    <row r="164" spans="1:15" ht="15" customHeight="1" x14ac:dyDescent="0.25">
      <c r="A164">
        <v>21100</v>
      </c>
      <c r="B164" t="s">
        <v>871</v>
      </c>
      <c r="C164">
        <v>201</v>
      </c>
      <c r="D164" t="s">
        <v>799</v>
      </c>
      <c r="E164">
        <v>18100</v>
      </c>
      <c r="F164" t="s">
        <v>834</v>
      </c>
      <c r="G164" t="s">
        <v>804</v>
      </c>
      <c r="H164" t="s">
        <v>805</v>
      </c>
      <c r="I164" s="242">
        <v>-4581</v>
      </c>
      <c r="J164" s="47"/>
      <c r="K164" s="48" t="s">
        <v>735</v>
      </c>
      <c r="L164" s="107"/>
      <c r="M164" s="107"/>
      <c r="N164" s="107"/>
      <c r="O164" s="205"/>
    </row>
    <row r="165" spans="1:15" ht="15" customHeight="1" x14ac:dyDescent="0.25">
      <c r="A165">
        <v>21200</v>
      </c>
      <c r="B165" t="s">
        <v>874</v>
      </c>
      <c r="C165">
        <v>201</v>
      </c>
      <c r="D165" t="s">
        <v>799</v>
      </c>
      <c r="E165">
        <v>10100</v>
      </c>
      <c r="F165" t="s">
        <v>803</v>
      </c>
      <c r="G165" t="s">
        <v>804</v>
      </c>
      <c r="H165" t="s">
        <v>805</v>
      </c>
      <c r="I165" s="242">
        <v>7287228</v>
      </c>
      <c r="J165" s="47"/>
      <c r="K165" s="48" t="s">
        <v>90</v>
      </c>
      <c r="L165" s="107"/>
      <c r="M165" s="107"/>
      <c r="N165" s="107"/>
      <c r="O165" s="205"/>
    </row>
    <row r="166" spans="1:15" ht="15" customHeight="1" x14ac:dyDescent="0.25">
      <c r="A166">
        <v>21200</v>
      </c>
      <c r="B166" t="s">
        <v>874</v>
      </c>
      <c r="C166">
        <v>201</v>
      </c>
      <c r="D166" t="s">
        <v>799</v>
      </c>
      <c r="E166">
        <v>10200</v>
      </c>
      <c r="F166" t="s">
        <v>848</v>
      </c>
      <c r="G166" t="s">
        <v>804</v>
      </c>
      <c r="H166" t="s">
        <v>805</v>
      </c>
      <c r="I166" s="242">
        <v>25515</v>
      </c>
      <c r="J166" s="47"/>
      <c r="K166" s="48" t="s">
        <v>90</v>
      </c>
      <c r="L166" s="107"/>
      <c r="M166" s="107"/>
      <c r="N166" s="107"/>
      <c r="O166" s="205"/>
    </row>
    <row r="167" spans="1:15" ht="15" customHeight="1" x14ac:dyDescent="0.25">
      <c r="A167">
        <v>21200</v>
      </c>
      <c r="B167" t="s">
        <v>874</v>
      </c>
      <c r="C167">
        <v>201</v>
      </c>
      <c r="D167" t="s">
        <v>799</v>
      </c>
      <c r="E167">
        <v>10201</v>
      </c>
      <c r="F167" t="s">
        <v>849</v>
      </c>
      <c r="G167" t="s">
        <v>804</v>
      </c>
      <c r="H167" t="s">
        <v>805</v>
      </c>
      <c r="I167" s="242">
        <v>1115</v>
      </c>
      <c r="J167" s="47"/>
      <c r="K167" s="48" t="s">
        <v>90</v>
      </c>
      <c r="L167" s="107"/>
      <c r="M167" s="107"/>
      <c r="N167" s="107"/>
      <c r="O167" s="205"/>
    </row>
    <row r="168" spans="1:15" ht="15" customHeight="1" x14ac:dyDescent="0.25">
      <c r="A168">
        <v>21200</v>
      </c>
      <c r="B168" t="s">
        <v>874</v>
      </c>
      <c r="C168">
        <v>201</v>
      </c>
      <c r="D168" t="s">
        <v>799</v>
      </c>
      <c r="E168">
        <v>10202</v>
      </c>
      <c r="F168" t="s">
        <v>850</v>
      </c>
      <c r="G168" t="s">
        <v>804</v>
      </c>
      <c r="H168" t="s">
        <v>805</v>
      </c>
      <c r="I168" s="242">
        <v>12945</v>
      </c>
      <c r="J168" s="47"/>
      <c r="K168" s="48" t="s">
        <v>90</v>
      </c>
      <c r="L168" s="107"/>
      <c r="M168" s="107"/>
      <c r="N168" s="107"/>
      <c r="O168" s="205"/>
    </row>
    <row r="169" spans="1:15" ht="15" customHeight="1" x14ac:dyDescent="0.25">
      <c r="A169">
        <v>21200</v>
      </c>
      <c r="B169" t="s">
        <v>874</v>
      </c>
      <c r="C169">
        <v>201</v>
      </c>
      <c r="D169" t="s">
        <v>799</v>
      </c>
      <c r="E169">
        <v>10204</v>
      </c>
      <c r="F169" t="s">
        <v>851</v>
      </c>
      <c r="G169" t="s">
        <v>804</v>
      </c>
      <c r="H169" t="s">
        <v>805</v>
      </c>
      <c r="I169" s="242">
        <v>568662</v>
      </c>
      <c r="J169" s="47"/>
      <c r="K169" s="48" t="s">
        <v>90</v>
      </c>
      <c r="L169" s="107"/>
      <c r="M169" s="107"/>
      <c r="N169" s="107"/>
      <c r="O169" s="205"/>
    </row>
    <row r="170" spans="1:15" ht="15" customHeight="1" x14ac:dyDescent="0.25">
      <c r="A170">
        <v>21200</v>
      </c>
      <c r="B170" t="s">
        <v>874</v>
      </c>
      <c r="C170">
        <v>201</v>
      </c>
      <c r="D170" t="s">
        <v>799</v>
      </c>
      <c r="E170">
        <v>10300</v>
      </c>
      <c r="F170" t="s">
        <v>800</v>
      </c>
      <c r="G170" t="s">
        <v>804</v>
      </c>
      <c r="H170" t="s">
        <v>805</v>
      </c>
      <c r="I170" s="242">
        <v>12529</v>
      </c>
      <c r="J170" s="47"/>
      <c r="K170" s="48" t="s">
        <v>90</v>
      </c>
      <c r="L170" s="107"/>
      <c r="M170" s="107"/>
      <c r="N170" s="107"/>
      <c r="O170" s="205"/>
    </row>
    <row r="171" spans="1:15" ht="15" customHeight="1" x14ac:dyDescent="0.25">
      <c r="A171">
        <v>21200</v>
      </c>
      <c r="B171" t="s">
        <v>874</v>
      </c>
      <c r="C171">
        <v>201</v>
      </c>
      <c r="D171" t="s">
        <v>799</v>
      </c>
      <c r="E171">
        <v>10400</v>
      </c>
      <c r="F171" t="s">
        <v>852</v>
      </c>
      <c r="G171" t="s">
        <v>804</v>
      </c>
      <c r="H171" t="s">
        <v>805</v>
      </c>
      <c r="I171" s="242">
        <v>37769</v>
      </c>
      <c r="J171" s="47"/>
      <c r="K171" s="48" t="s">
        <v>90</v>
      </c>
      <c r="L171" s="107"/>
      <c r="M171" s="107"/>
      <c r="N171" s="107"/>
      <c r="O171" s="205"/>
    </row>
    <row r="172" spans="1:15" ht="15" customHeight="1" x14ac:dyDescent="0.25">
      <c r="A172">
        <v>21200</v>
      </c>
      <c r="B172" t="s">
        <v>874</v>
      </c>
      <c r="C172">
        <v>201</v>
      </c>
      <c r="D172" t="s">
        <v>799</v>
      </c>
      <c r="E172">
        <v>10400</v>
      </c>
      <c r="F172" t="s">
        <v>852</v>
      </c>
      <c r="G172">
        <v>133001</v>
      </c>
      <c r="H172" t="s">
        <v>875</v>
      </c>
      <c r="I172" s="242">
        <v>0</v>
      </c>
      <c r="J172" s="47"/>
      <c r="K172" s="48" t="s">
        <v>90</v>
      </c>
      <c r="L172" s="107"/>
      <c r="M172" s="107"/>
      <c r="N172" s="107"/>
      <c r="O172" s="205"/>
    </row>
    <row r="173" spans="1:15" ht="15" customHeight="1" x14ac:dyDescent="0.25">
      <c r="A173">
        <v>21200</v>
      </c>
      <c r="B173" t="s">
        <v>874</v>
      </c>
      <c r="C173">
        <v>201</v>
      </c>
      <c r="D173" t="s">
        <v>799</v>
      </c>
      <c r="E173">
        <v>10500</v>
      </c>
      <c r="F173" t="s">
        <v>806</v>
      </c>
      <c r="G173" t="s">
        <v>804</v>
      </c>
      <c r="H173" t="s">
        <v>805</v>
      </c>
      <c r="I173" s="242">
        <v>3122</v>
      </c>
      <c r="J173" s="47"/>
      <c r="K173" s="48" t="s">
        <v>90</v>
      </c>
      <c r="L173" s="107"/>
      <c r="M173" s="107"/>
      <c r="N173" s="107"/>
      <c r="O173" s="205"/>
    </row>
    <row r="174" spans="1:15" ht="15" customHeight="1" x14ac:dyDescent="0.25">
      <c r="A174">
        <v>21200</v>
      </c>
      <c r="B174" t="s">
        <v>874</v>
      </c>
      <c r="C174">
        <v>201</v>
      </c>
      <c r="D174" t="s">
        <v>799</v>
      </c>
      <c r="E174">
        <v>10501</v>
      </c>
      <c r="F174" t="s">
        <v>807</v>
      </c>
      <c r="G174" t="s">
        <v>804</v>
      </c>
      <c r="H174" t="s">
        <v>805</v>
      </c>
      <c r="I174" s="242">
        <v>108</v>
      </c>
      <c r="J174" s="47"/>
      <c r="K174" s="48" t="s">
        <v>90</v>
      </c>
      <c r="L174" s="107"/>
      <c r="M174" s="107"/>
      <c r="N174" s="107"/>
      <c r="O174" s="205"/>
    </row>
    <row r="175" spans="1:15" ht="15" customHeight="1" x14ac:dyDescent="0.25">
      <c r="A175">
        <v>21200</v>
      </c>
      <c r="B175" t="s">
        <v>874</v>
      </c>
      <c r="C175">
        <v>201</v>
      </c>
      <c r="D175" t="s">
        <v>799</v>
      </c>
      <c r="E175">
        <v>10900</v>
      </c>
      <c r="F175" t="s">
        <v>802</v>
      </c>
      <c r="G175" t="s">
        <v>804</v>
      </c>
      <c r="H175" t="s">
        <v>805</v>
      </c>
      <c r="I175" s="242">
        <v>1281218</v>
      </c>
      <c r="J175" s="47"/>
      <c r="K175" s="48" t="s">
        <v>91</v>
      </c>
      <c r="L175" s="107"/>
      <c r="M175" s="107"/>
      <c r="N175" s="107"/>
      <c r="O175" s="205"/>
    </row>
    <row r="176" spans="1:15" ht="15" customHeight="1" x14ac:dyDescent="0.25">
      <c r="A176">
        <v>21200</v>
      </c>
      <c r="B176" t="s">
        <v>874</v>
      </c>
      <c r="C176">
        <v>201</v>
      </c>
      <c r="D176" t="s">
        <v>799</v>
      </c>
      <c r="E176">
        <v>10990</v>
      </c>
      <c r="F176" t="s">
        <v>123</v>
      </c>
      <c r="G176" t="s">
        <v>804</v>
      </c>
      <c r="H176" t="s">
        <v>805</v>
      </c>
      <c r="I176" s="242">
        <v>1210099</v>
      </c>
      <c r="J176" s="47"/>
      <c r="K176" s="48" t="s">
        <v>92</v>
      </c>
      <c r="L176" s="107"/>
      <c r="M176" s="107"/>
      <c r="N176" s="107"/>
      <c r="O176" s="205"/>
    </row>
    <row r="177" spans="1:15" ht="15" customHeight="1" x14ac:dyDescent="0.25">
      <c r="A177">
        <v>21200</v>
      </c>
      <c r="B177" t="s">
        <v>874</v>
      </c>
      <c r="C177">
        <v>201</v>
      </c>
      <c r="D177" t="s">
        <v>799</v>
      </c>
      <c r="E177">
        <v>10990</v>
      </c>
      <c r="F177" t="s">
        <v>123</v>
      </c>
      <c r="G177">
        <v>133001</v>
      </c>
      <c r="H177" t="s">
        <v>875</v>
      </c>
      <c r="I177" s="242">
        <v>0</v>
      </c>
      <c r="J177" s="47"/>
      <c r="K177" s="48" t="s">
        <v>92</v>
      </c>
      <c r="L177" s="107"/>
      <c r="M177" s="107"/>
      <c r="N177" s="107"/>
      <c r="O177" s="205"/>
    </row>
    <row r="178" spans="1:15" ht="15" customHeight="1" x14ac:dyDescent="0.25">
      <c r="A178">
        <v>21200</v>
      </c>
      <c r="B178" t="s">
        <v>874</v>
      </c>
      <c r="C178">
        <v>201</v>
      </c>
      <c r="D178" t="s">
        <v>799</v>
      </c>
      <c r="E178">
        <v>11000</v>
      </c>
      <c r="F178" t="s">
        <v>853</v>
      </c>
      <c r="G178" t="s">
        <v>804</v>
      </c>
      <c r="H178" t="s">
        <v>805</v>
      </c>
      <c r="I178" s="242">
        <v>695</v>
      </c>
      <c r="J178" s="47"/>
      <c r="K178" s="48" t="s">
        <v>94</v>
      </c>
      <c r="L178" s="107"/>
      <c r="M178" s="107"/>
      <c r="N178" s="107"/>
      <c r="O178" s="205"/>
    </row>
    <row r="179" spans="1:15" ht="15" customHeight="1" x14ac:dyDescent="0.25">
      <c r="A179">
        <v>21200</v>
      </c>
      <c r="B179" t="s">
        <v>874</v>
      </c>
      <c r="C179">
        <v>201</v>
      </c>
      <c r="D179" t="s">
        <v>799</v>
      </c>
      <c r="E179">
        <v>11052</v>
      </c>
      <c r="F179" t="s">
        <v>854</v>
      </c>
      <c r="G179" t="s">
        <v>804</v>
      </c>
      <c r="H179" t="s">
        <v>805</v>
      </c>
      <c r="I179" s="242">
        <v>3609</v>
      </c>
      <c r="J179" s="47"/>
      <c r="K179" s="48" t="s">
        <v>94</v>
      </c>
      <c r="L179" s="107"/>
      <c r="M179" s="107"/>
      <c r="N179" s="107"/>
      <c r="O179" s="205"/>
    </row>
    <row r="180" spans="1:15" ht="15" customHeight="1" x14ac:dyDescent="0.25">
      <c r="A180">
        <v>21200</v>
      </c>
      <c r="B180" t="s">
        <v>874</v>
      </c>
      <c r="C180">
        <v>201</v>
      </c>
      <c r="D180" t="s">
        <v>799</v>
      </c>
      <c r="E180">
        <v>11100</v>
      </c>
      <c r="F180" t="s">
        <v>855</v>
      </c>
      <c r="G180" t="s">
        <v>804</v>
      </c>
      <c r="H180" t="s">
        <v>805</v>
      </c>
      <c r="I180" s="242">
        <v>0</v>
      </c>
      <c r="J180" s="47"/>
      <c r="K180" s="48" t="s">
        <v>94</v>
      </c>
      <c r="L180" s="107"/>
      <c r="M180" s="107"/>
      <c r="N180" s="107"/>
      <c r="O180" s="205"/>
    </row>
    <row r="181" spans="1:15" ht="15" customHeight="1" x14ac:dyDescent="0.25">
      <c r="A181">
        <v>21200</v>
      </c>
      <c r="B181" t="s">
        <v>874</v>
      </c>
      <c r="C181">
        <v>201</v>
      </c>
      <c r="D181" t="s">
        <v>799</v>
      </c>
      <c r="E181">
        <v>11150</v>
      </c>
      <c r="F181" t="s">
        <v>856</v>
      </c>
      <c r="G181" t="s">
        <v>804</v>
      </c>
      <c r="H181" t="s">
        <v>805</v>
      </c>
      <c r="I181" s="242">
        <v>185595</v>
      </c>
      <c r="J181" s="47"/>
      <c r="K181" s="48" t="s">
        <v>94</v>
      </c>
      <c r="L181" s="107"/>
      <c r="M181" s="107"/>
      <c r="N181" s="107"/>
      <c r="O181" s="205"/>
    </row>
    <row r="182" spans="1:15" ht="15" customHeight="1" x14ac:dyDescent="0.25">
      <c r="A182">
        <v>21200</v>
      </c>
      <c r="B182" t="s">
        <v>874</v>
      </c>
      <c r="C182">
        <v>201</v>
      </c>
      <c r="D182" t="s">
        <v>799</v>
      </c>
      <c r="E182">
        <v>11151</v>
      </c>
      <c r="F182" t="s">
        <v>817</v>
      </c>
      <c r="G182" t="s">
        <v>804</v>
      </c>
      <c r="H182" t="s">
        <v>805</v>
      </c>
      <c r="I182" s="242">
        <v>4925</v>
      </c>
      <c r="J182" s="47"/>
      <c r="K182" s="48" t="s">
        <v>94</v>
      </c>
      <c r="L182" s="107"/>
      <c r="M182" s="107"/>
      <c r="N182" s="107"/>
      <c r="O182" s="205"/>
    </row>
    <row r="183" spans="1:15" ht="15" customHeight="1" x14ac:dyDescent="0.25">
      <c r="A183">
        <v>21200</v>
      </c>
      <c r="B183" t="s">
        <v>874</v>
      </c>
      <c r="C183">
        <v>201</v>
      </c>
      <c r="D183" t="s">
        <v>799</v>
      </c>
      <c r="E183">
        <v>11200</v>
      </c>
      <c r="F183" t="s">
        <v>857</v>
      </c>
      <c r="G183" t="s">
        <v>804</v>
      </c>
      <c r="H183" t="s">
        <v>805</v>
      </c>
      <c r="I183" s="242">
        <v>223</v>
      </c>
      <c r="J183" s="47"/>
      <c r="K183" s="48" t="s">
        <v>94</v>
      </c>
      <c r="L183" s="107"/>
      <c r="M183" s="107"/>
      <c r="N183" s="107"/>
      <c r="O183" s="205"/>
    </row>
    <row r="184" spans="1:15" ht="15" customHeight="1" x14ac:dyDescent="0.25">
      <c r="A184">
        <v>21200</v>
      </c>
      <c r="B184" t="s">
        <v>874</v>
      </c>
      <c r="C184">
        <v>201</v>
      </c>
      <c r="D184" t="s">
        <v>799</v>
      </c>
      <c r="E184">
        <v>11201</v>
      </c>
      <c r="F184" t="s">
        <v>858</v>
      </c>
      <c r="G184" t="s">
        <v>804</v>
      </c>
      <c r="H184" t="s">
        <v>805</v>
      </c>
      <c r="I184" s="242">
        <v>1286</v>
      </c>
      <c r="J184" s="47"/>
      <c r="K184" s="48" t="s">
        <v>94</v>
      </c>
      <c r="L184" s="107"/>
      <c r="M184" s="107"/>
      <c r="N184" s="107"/>
      <c r="O184" s="205"/>
    </row>
    <row r="185" spans="1:15" ht="15" customHeight="1" x14ac:dyDescent="0.25">
      <c r="A185">
        <v>21200</v>
      </c>
      <c r="B185" t="s">
        <v>874</v>
      </c>
      <c r="C185">
        <v>201</v>
      </c>
      <c r="D185" t="s">
        <v>799</v>
      </c>
      <c r="E185">
        <v>11202</v>
      </c>
      <c r="F185" t="s">
        <v>818</v>
      </c>
      <c r="G185" t="s">
        <v>804</v>
      </c>
      <c r="H185" t="s">
        <v>805</v>
      </c>
      <c r="I185" s="242">
        <v>11959</v>
      </c>
      <c r="J185" s="47"/>
      <c r="K185" s="48" t="s">
        <v>94</v>
      </c>
      <c r="L185" s="107"/>
      <c r="M185" s="107"/>
      <c r="N185" s="107"/>
      <c r="O185" s="205"/>
    </row>
    <row r="186" spans="1:15" ht="15" customHeight="1" x14ac:dyDescent="0.25">
      <c r="A186">
        <v>21200</v>
      </c>
      <c r="B186" t="s">
        <v>874</v>
      </c>
      <c r="C186">
        <v>201</v>
      </c>
      <c r="D186" t="s">
        <v>799</v>
      </c>
      <c r="E186">
        <v>11209</v>
      </c>
      <c r="F186" t="s">
        <v>820</v>
      </c>
      <c r="G186" t="s">
        <v>804</v>
      </c>
      <c r="H186" t="s">
        <v>805</v>
      </c>
      <c r="I186" s="242">
        <v>19155</v>
      </c>
      <c r="J186" s="47"/>
      <c r="K186" s="48" t="s">
        <v>94</v>
      </c>
      <c r="L186" s="107"/>
      <c r="M186" s="107"/>
      <c r="N186" s="107"/>
      <c r="O186" s="205"/>
    </row>
    <row r="187" spans="1:15" ht="15" customHeight="1" x14ac:dyDescent="0.25">
      <c r="A187">
        <v>21200</v>
      </c>
      <c r="B187" t="s">
        <v>874</v>
      </c>
      <c r="C187">
        <v>201</v>
      </c>
      <c r="D187" t="s">
        <v>799</v>
      </c>
      <c r="E187">
        <v>11301</v>
      </c>
      <c r="F187" t="s">
        <v>860</v>
      </c>
      <c r="G187" t="s">
        <v>804</v>
      </c>
      <c r="H187" t="s">
        <v>805</v>
      </c>
      <c r="I187" s="242">
        <v>89</v>
      </c>
      <c r="J187" s="47"/>
      <c r="K187" s="48" t="s">
        <v>94</v>
      </c>
      <c r="L187" s="107"/>
      <c r="M187" s="107"/>
      <c r="N187" s="107"/>
      <c r="O187" s="205"/>
    </row>
    <row r="188" spans="1:15" ht="15" customHeight="1" x14ac:dyDescent="0.25">
      <c r="A188">
        <v>21200</v>
      </c>
      <c r="B188" t="s">
        <v>874</v>
      </c>
      <c r="C188">
        <v>201</v>
      </c>
      <c r="D188" t="s">
        <v>799</v>
      </c>
      <c r="E188">
        <v>11302</v>
      </c>
      <c r="F188" t="s">
        <v>821</v>
      </c>
      <c r="G188" t="s">
        <v>804</v>
      </c>
      <c r="H188" t="s">
        <v>805</v>
      </c>
      <c r="I188" s="242">
        <v>9712</v>
      </c>
      <c r="J188" s="47"/>
      <c r="K188" s="48" t="s">
        <v>94</v>
      </c>
      <c r="L188" s="107"/>
      <c r="M188" s="107"/>
      <c r="N188" s="107"/>
      <c r="O188" s="205"/>
    </row>
    <row r="189" spans="1:15" ht="15" customHeight="1" x14ac:dyDescent="0.25">
      <c r="A189">
        <v>21200</v>
      </c>
      <c r="B189" t="s">
        <v>874</v>
      </c>
      <c r="C189">
        <v>201</v>
      </c>
      <c r="D189" t="s">
        <v>799</v>
      </c>
      <c r="E189">
        <v>11500</v>
      </c>
      <c r="F189" t="s">
        <v>823</v>
      </c>
      <c r="G189" t="s">
        <v>804</v>
      </c>
      <c r="H189" t="s">
        <v>805</v>
      </c>
      <c r="I189" s="242">
        <v>4140</v>
      </c>
      <c r="J189" s="47"/>
      <c r="K189" s="48" t="s">
        <v>94</v>
      </c>
      <c r="L189" s="107"/>
      <c r="M189" s="107"/>
      <c r="N189" s="107"/>
      <c r="O189" s="205"/>
    </row>
    <row r="190" spans="1:15" ht="15" customHeight="1" x14ac:dyDescent="0.25">
      <c r="A190">
        <v>21200</v>
      </c>
      <c r="B190" t="s">
        <v>874</v>
      </c>
      <c r="C190">
        <v>201</v>
      </c>
      <c r="D190" t="s">
        <v>799</v>
      </c>
      <c r="E190">
        <v>11600</v>
      </c>
      <c r="F190" t="s">
        <v>809</v>
      </c>
      <c r="G190" t="s">
        <v>804</v>
      </c>
      <c r="H190" t="s">
        <v>805</v>
      </c>
      <c r="I190" s="242">
        <v>7629</v>
      </c>
      <c r="J190" s="47"/>
      <c r="K190" s="48" t="s">
        <v>90</v>
      </c>
      <c r="L190" s="107"/>
      <c r="M190" s="107"/>
      <c r="N190" s="107"/>
      <c r="O190" s="205"/>
    </row>
    <row r="191" spans="1:15" ht="15" customHeight="1" x14ac:dyDescent="0.25">
      <c r="A191">
        <v>21200</v>
      </c>
      <c r="B191" t="s">
        <v>874</v>
      </c>
      <c r="C191">
        <v>201</v>
      </c>
      <c r="D191" t="s">
        <v>799</v>
      </c>
      <c r="E191">
        <v>11704</v>
      </c>
      <c r="F191" t="s">
        <v>824</v>
      </c>
      <c r="G191" t="s">
        <v>804</v>
      </c>
      <c r="H191" t="s">
        <v>805</v>
      </c>
      <c r="I191" s="242">
        <v>6945</v>
      </c>
      <c r="J191" s="47"/>
      <c r="K191" s="48" t="s">
        <v>94</v>
      </c>
      <c r="L191" s="107"/>
      <c r="M191" s="107"/>
      <c r="N191" s="107"/>
      <c r="O191" s="205"/>
    </row>
    <row r="192" spans="1:15" ht="15" customHeight="1" x14ac:dyDescent="0.25">
      <c r="A192">
        <v>21200</v>
      </c>
      <c r="B192" t="s">
        <v>874</v>
      </c>
      <c r="C192">
        <v>201</v>
      </c>
      <c r="D192" t="s">
        <v>799</v>
      </c>
      <c r="E192">
        <v>11840</v>
      </c>
      <c r="F192" t="s">
        <v>876</v>
      </c>
      <c r="G192" t="s">
        <v>804</v>
      </c>
      <c r="H192" t="s">
        <v>805</v>
      </c>
      <c r="I192" s="242">
        <v>760</v>
      </c>
      <c r="J192" s="47"/>
      <c r="K192" s="48" t="s">
        <v>94</v>
      </c>
      <c r="L192" s="107"/>
      <c r="M192" s="107"/>
      <c r="N192" s="107"/>
      <c r="O192" s="205"/>
    </row>
    <row r="193" spans="1:15" ht="15" customHeight="1" x14ac:dyDescent="0.25">
      <c r="A193">
        <v>21200</v>
      </c>
      <c r="B193" t="s">
        <v>874</v>
      </c>
      <c r="C193">
        <v>201</v>
      </c>
      <c r="D193" t="s">
        <v>799</v>
      </c>
      <c r="E193">
        <v>11951</v>
      </c>
      <c r="F193" t="s">
        <v>815</v>
      </c>
      <c r="G193" t="s">
        <v>804</v>
      </c>
      <c r="H193" t="s">
        <v>805</v>
      </c>
      <c r="I193" s="242">
        <v>1234</v>
      </c>
      <c r="J193" s="47"/>
      <c r="K193" s="48" t="s">
        <v>94</v>
      </c>
      <c r="L193" s="107"/>
      <c r="M193" s="107"/>
      <c r="N193" s="107"/>
      <c r="O193" s="205"/>
    </row>
    <row r="194" spans="1:15" ht="15" customHeight="1" x14ac:dyDescent="0.25">
      <c r="A194">
        <v>21200</v>
      </c>
      <c r="B194" t="s">
        <v>874</v>
      </c>
      <c r="C194">
        <v>201</v>
      </c>
      <c r="D194" t="s">
        <v>799</v>
      </c>
      <c r="E194">
        <v>11952</v>
      </c>
      <c r="F194" t="s">
        <v>827</v>
      </c>
      <c r="G194" t="s">
        <v>804</v>
      </c>
      <c r="H194" t="s">
        <v>805</v>
      </c>
      <c r="I194" s="242">
        <v>0</v>
      </c>
      <c r="J194" s="47"/>
      <c r="K194" s="48" t="s">
        <v>94</v>
      </c>
      <c r="L194" s="107"/>
      <c r="M194" s="107"/>
      <c r="N194" s="107"/>
      <c r="O194" s="205"/>
    </row>
    <row r="195" spans="1:15" ht="15" customHeight="1" x14ac:dyDescent="0.25">
      <c r="A195">
        <v>21200</v>
      </c>
      <c r="B195" t="s">
        <v>874</v>
      </c>
      <c r="C195">
        <v>201</v>
      </c>
      <c r="D195" t="s">
        <v>799</v>
      </c>
      <c r="E195">
        <v>12000</v>
      </c>
      <c r="F195" t="s">
        <v>828</v>
      </c>
      <c r="G195" t="s">
        <v>804</v>
      </c>
      <c r="H195" t="s">
        <v>805</v>
      </c>
      <c r="I195" s="242">
        <v>21414</v>
      </c>
      <c r="J195" s="47"/>
      <c r="K195" s="48" t="s">
        <v>94</v>
      </c>
      <c r="L195" s="107"/>
      <c r="M195" s="107"/>
      <c r="N195" s="107"/>
      <c r="O195" s="205"/>
    </row>
    <row r="196" spans="1:15" ht="15" customHeight="1" x14ac:dyDescent="0.25">
      <c r="A196">
        <v>21200</v>
      </c>
      <c r="B196" t="s">
        <v>874</v>
      </c>
      <c r="C196">
        <v>201</v>
      </c>
      <c r="D196" t="s">
        <v>799</v>
      </c>
      <c r="E196">
        <v>12002</v>
      </c>
      <c r="F196" t="s">
        <v>861</v>
      </c>
      <c r="G196" t="s">
        <v>804</v>
      </c>
      <c r="H196" t="s">
        <v>805</v>
      </c>
      <c r="I196" s="242">
        <v>0</v>
      </c>
      <c r="J196" s="47"/>
      <c r="K196" s="48" t="s">
        <v>94</v>
      </c>
      <c r="L196" s="107"/>
      <c r="M196" s="107"/>
      <c r="N196" s="107"/>
      <c r="O196" s="205"/>
    </row>
    <row r="197" spans="1:15" ht="15" customHeight="1" x14ac:dyDescent="0.25">
      <c r="A197">
        <v>21200</v>
      </c>
      <c r="B197" t="s">
        <v>874</v>
      </c>
      <c r="C197">
        <v>201</v>
      </c>
      <c r="D197" t="s">
        <v>799</v>
      </c>
      <c r="E197">
        <v>12200</v>
      </c>
      <c r="F197" t="s">
        <v>862</v>
      </c>
      <c r="G197" t="s">
        <v>804</v>
      </c>
      <c r="H197" t="s">
        <v>805</v>
      </c>
      <c r="I197" s="242">
        <v>9874</v>
      </c>
      <c r="J197" s="47"/>
      <c r="K197" s="48" t="s">
        <v>94</v>
      </c>
      <c r="L197" s="107"/>
      <c r="M197" s="107"/>
      <c r="N197" s="107"/>
      <c r="O197" s="205"/>
    </row>
    <row r="198" spans="1:15" ht="15" customHeight="1" x14ac:dyDescent="0.25">
      <c r="A198">
        <v>21200</v>
      </c>
      <c r="B198" t="s">
        <v>874</v>
      </c>
      <c r="C198">
        <v>201</v>
      </c>
      <c r="D198" t="s">
        <v>799</v>
      </c>
      <c r="E198">
        <v>12300</v>
      </c>
      <c r="F198" t="s">
        <v>863</v>
      </c>
      <c r="G198" t="s">
        <v>804</v>
      </c>
      <c r="H198" t="s">
        <v>805</v>
      </c>
      <c r="I198" s="242">
        <v>0</v>
      </c>
      <c r="J198" s="47"/>
      <c r="K198" s="48" t="s">
        <v>94</v>
      </c>
      <c r="L198" s="107"/>
      <c r="M198" s="107"/>
      <c r="N198" s="107"/>
      <c r="O198" s="205"/>
    </row>
    <row r="199" spans="1:15" ht="15" customHeight="1" x14ac:dyDescent="0.25">
      <c r="A199">
        <v>21200</v>
      </c>
      <c r="B199" t="s">
        <v>874</v>
      </c>
      <c r="C199">
        <v>201</v>
      </c>
      <c r="D199" t="s">
        <v>799</v>
      </c>
      <c r="E199">
        <v>12400</v>
      </c>
      <c r="F199" t="s">
        <v>829</v>
      </c>
      <c r="G199" t="s">
        <v>804</v>
      </c>
      <c r="H199" t="s">
        <v>805</v>
      </c>
      <c r="I199" s="242">
        <v>1876</v>
      </c>
      <c r="J199" s="47"/>
      <c r="K199" s="48" t="s">
        <v>94</v>
      </c>
      <c r="L199" s="107"/>
      <c r="M199" s="107"/>
      <c r="N199" s="107"/>
      <c r="O199" s="205"/>
    </row>
    <row r="200" spans="1:15" ht="15" customHeight="1" x14ac:dyDescent="0.25">
      <c r="A200">
        <v>21200</v>
      </c>
      <c r="B200" t="s">
        <v>874</v>
      </c>
      <c r="C200">
        <v>201</v>
      </c>
      <c r="D200" t="s">
        <v>799</v>
      </c>
      <c r="E200">
        <v>12700</v>
      </c>
      <c r="F200" t="s">
        <v>864</v>
      </c>
      <c r="G200" t="s">
        <v>804</v>
      </c>
      <c r="H200" t="s">
        <v>805</v>
      </c>
      <c r="I200" s="242">
        <v>2200</v>
      </c>
      <c r="J200" s="47"/>
      <c r="K200" s="48" t="s">
        <v>94</v>
      </c>
      <c r="L200" s="107"/>
      <c r="M200" s="107"/>
      <c r="N200" s="107"/>
      <c r="O200" s="205"/>
    </row>
    <row r="201" spans="1:15" ht="15" customHeight="1" x14ac:dyDescent="0.25">
      <c r="A201">
        <v>21200</v>
      </c>
      <c r="B201" t="s">
        <v>874</v>
      </c>
      <c r="C201">
        <v>201</v>
      </c>
      <c r="D201" t="s">
        <v>799</v>
      </c>
      <c r="E201">
        <v>14290</v>
      </c>
      <c r="F201" t="s">
        <v>830</v>
      </c>
      <c r="G201" t="s">
        <v>804</v>
      </c>
      <c r="H201" t="s">
        <v>805</v>
      </c>
      <c r="I201" s="242">
        <v>45778</v>
      </c>
      <c r="J201" s="47"/>
      <c r="K201" s="48" t="s">
        <v>95</v>
      </c>
      <c r="L201" s="107"/>
      <c r="M201" s="107"/>
      <c r="N201" s="107"/>
      <c r="O201" s="205"/>
    </row>
    <row r="202" spans="1:15" ht="15" customHeight="1" x14ac:dyDescent="0.25">
      <c r="A202">
        <v>21200</v>
      </c>
      <c r="B202" t="s">
        <v>874</v>
      </c>
      <c r="C202">
        <v>201</v>
      </c>
      <c r="D202" t="s">
        <v>799</v>
      </c>
      <c r="E202">
        <v>16000</v>
      </c>
      <c r="F202" t="s">
        <v>865</v>
      </c>
      <c r="G202" t="s">
        <v>804</v>
      </c>
      <c r="H202" t="s">
        <v>805</v>
      </c>
      <c r="I202" s="242">
        <v>-542832</v>
      </c>
      <c r="J202" s="47"/>
      <c r="K202" s="48" t="s">
        <v>98</v>
      </c>
      <c r="L202" s="107"/>
      <c r="M202" s="107"/>
      <c r="N202" s="107"/>
      <c r="O202" s="205"/>
    </row>
    <row r="203" spans="1:15" ht="15" customHeight="1" x14ac:dyDescent="0.25">
      <c r="A203">
        <v>21200</v>
      </c>
      <c r="B203" t="s">
        <v>874</v>
      </c>
      <c r="C203">
        <v>201</v>
      </c>
      <c r="D203" t="s">
        <v>799</v>
      </c>
      <c r="E203">
        <v>16003</v>
      </c>
      <c r="F203" t="s">
        <v>866</v>
      </c>
      <c r="G203" t="s">
        <v>804</v>
      </c>
      <c r="H203" t="s">
        <v>805</v>
      </c>
      <c r="I203" s="242">
        <v>-175622</v>
      </c>
      <c r="J203" s="47"/>
      <c r="K203" s="48" t="s">
        <v>771</v>
      </c>
      <c r="L203" s="107"/>
      <c r="M203" s="107"/>
      <c r="N203" s="107"/>
      <c r="O203" s="205"/>
    </row>
    <row r="204" spans="1:15" ht="15" customHeight="1" x14ac:dyDescent="0.25">
      <c r="A204">
        <v>21200</v>
      </c>
      <c r="B204" t="s">
        <v>874</v>
      </c>
      <c r="C204">
        <v>201</v>
      </c>
      <c r="D204" t="s">
        <v>799</v>
      </c>
      <c r="E204">
        <v>17100</v>
      </c>
      <c r="F204" t="s">
        <v>810</v>
      </c>
      <c r="G204" t="s">
        <v>804</v>
      </c>
      <c r="H204" t="s">
        <v>805</v>
      </c>
      <c r="I204" s="242">
        <v>-710279</v>
      </c>
      <c r="J204" s="47"/>
      <c r="K204" s="48" t="s">
        <v>96</v>
      </c>
      <c r="L204" s="107"/>
      <c r="M204" s="107"/>
      <c r="N204" s="107"/>
      <c r="O204" s="205"/>
    </row>
    <row r="205" spans="1:15" ht="15" customHeight="1" x14ac:dyDescent="0.25">
      <c r="A205">
        <v>21200</v>
      </c>
      <c r="B205" t="s">
        <v>874</v>
      </c>
      <c r="C205">
        <v>201</v>
      </c>
      <c r="D205" t="s">
        <v>799</v>
      </c>
      <c r="E205">
        <v>17290</v>
      </c>
      <c r="F205" t="s">
        <v>830</v>
      </c>
      <c r="G205" t="s">
        <v>804</v>
      </c>
      <c r="H205" t="s">
        <v>805</v>
      </c>
      <c r="I205" s="242">
        <v>-45778</v>
      </c>
      <c r="J205" s="47"/>
      <c r="K205" s="48" t="s">
        <v>97</v>
      </c>
      <c r="L205" s="107"/>
      <c r="M205" s="107"/>
      <c r="N205" s="107"/>
      <c r="O205" s="205"/>
    </row>
    <row r="206" spans="1:15" ht="15" customHeight="1" x14ac:dyDescent="0.25">
      <c r="A206">
        <v>21200</v>
      </c>
      <c r="B206" t="s">
        <v>874</v>
      </c>
      <c r="C206">
        <v>201</v>
      </c>
      <c r="D206" t="s">
        <v>799</v>
      </c>
      <c r="E206">
        <v>17500</v>
      </c>
      <c r="F206" t="s">
        <v>832</v>
      </c>
      <c r="G206" t="s">
        <v>804</v>
      </c>
      <c r="H206" t="s">
        <v>805</v>
      </c>
      <c r="I206" s="242">
        <v>-14833</v>
      </c>
      <c r="J206" s="47"/>
      <c r="K206" s="48" t="s">
        <v>735</v>
      </c>
      <c r="L206" s="107"/>
      <c r="M206" s="107"/>
      <c r="N206" s="107"/>
      <c r="O206" s="205"/>
    </row>
    <row r="207" spans="1:15" ht="15" customHeight="1" x14ac:dyDescent="0.25">
      <c r="A207">
        <v>21200</v>
      </c>
      <c r="B207" t="s">
        <v>874</v>
      </c>
      <c r="C207">
        <v>201</v>
      </c>
      <c r="D207" t="s">
        <v>799</v>
      </c>
      <c r="E207">
        <v>17700</v>
      </c>
      <c r="F207" t="s">
        <v>833</v>
      </c>
      <c r="G207" t="s">
        <v>804</v>
      </c>
      <c r="H207" t="s">
        <v>805</v>
      </c>
      <c r="I207" s="242">
        <v>-1</v>
      </c>
      <c r="J207" s="47"/>
      <c r="K207" s="48" t="s">
        <v>735</v>
      </c>
      <c r="L207" s="107"/>
      <c r="M207" s="107"/>
      <c r="N207" s="107"/>
      <c r="O207" s="205"/>
    </row>
    <row r="208" spans="1:15" ht="15" customHeight="1" x14ac:dyDescent="0.25">
      <c r="A208">
        <v>21200</v>
      </c>
      <c r="B208" t="s">
        <v>874</v>
      </c>
      <c r="C208">
        <v>201</v>
      </c>
      <c r="D208" t="s">
        <v>799</v>
      </c>
      <c r="E208">
        <v>18100</v>
      </c>
      <c r="F208" t="s">
        <v>834</v>
      </c>
      <c r="G208" t="s">
        <v>804</v>
      </c>
      <c r="H208" t="s">
        <v>805</v>
      </c>
      <c r="I208" s="242">
        <v>-126928</v>
      </c>
      <c r="J208" s="47"/>
      <c r="K208" s="48" t="s">
        <v>735</v>
      </c>
      <c r="L208" s="107"/>
      <c r="M208" s="107"/>
      <c r="N208" s="107"/>
      <c r="O208" s="205"/>
    </row>
    <row r="209" spans="1:15" ht="15" customHeight="1" x14ac:dyDescent="0.25">
      <c r="A209">
        <v>21200</v>
      </c>
      <c r="B209" t="s">
        <v>874</v>
      </c>
      <c r="C209">
        <v>201</v>
      </c>
      <c r="D209" t="s">
        <v>799</v>
      </c>
      <c r="E209">
        <v>18100</v>
      </c>
      <c r="F209" t="s">
        <v>834</v>
      </c>
      <c r="G209">
        <v>122004</v>
      </c>
      <c r="H209" t="s">
        <v>870</v>
      </c>
      <c r="I209" s="242">
        <v>0</v>
      </c>
      <c r="J209" s="47"/>
      <c r="K209" s="48" t="s">
        <v>735</v>
      </c>
      <c r="L209" s="107"/>
      <c r="M209" s="107"/>
      <c r="N209" s="107"/>
      <c r="O209" s="205"/>
    </row>
    <row r="210" spans="1:15" ht="15" customHeight="1" x14ac:dyDescent="0.25">
      <c r="A210">
        <v>21300</v>
      </c>
      <c r="B210" t="s">
        <v>877</v>
      </c>
      <c r="C210">
        <v>201</v>
      </c>
      <c r="D210" t="s">
        <v>799</v>
      </c>
      <c r="E210">
        <v>10100</v>
      </c>
      <c r="F210" t="s">
        <v>803</v>
      </c>
      <c r="G210" t="s">
        <v>804</v>
      </c>
      <c r="H210" t="s">
        <v>805</v>
      </c>
      <c r="I210" s="242">
        <v>5115572</v>
      </c>
      <c r="J210" s="47"/>
      <c r="K210" s="48" t="s">
        <v>90</v>
      </c>
      <c r="L210" s="107"/>
      <c r="M210" s="107"/>
      <c r="N210" s="107"/>
      <c r="O210" s="205"/>
    </row>
    <row r="211" spans="1:15" ht="15" customHeight="1" x14ac:dyDescent="0.25">
      <c r="A211">
        <v>21300</v>
      </c>
      <c r="B211" t="s">
        <v>877</v>
      </c>
      <c r="C211">
        <v>201</v>
      </c>
      <c r="D211" t="s">
        <v>799</v>
      </c>
      <c r="E211">
        <v>10200</v>
      </c>
      <c r="F211" t="s">
        <v>848</v>
      </c>
      <c r="G211" t="s">
        <v>804</v>
      </c>
      <c r="H211" t="s">
        <v>805</v>
      </c>
      <c r="I211" s="242">
        <v>184636</v>
      </c>
      <c r="J211" s="47"/>
      <c r="K211" s="48" t="s">
        <v>90</v>
      </c>
      <c r="L211" s="107"/>
      <c r="M211" s="107"/>
      <c r="N211" s="107"/>
      <c r="O211" s="205"/>
    </row>
    <row r="212" spans="1:15" ht="15" customHeight="1" x14ac:dyDescent="0.25">
      <c r="A212">
        <v>21300</v>
      </c>
      <c r="B212" t="s">
        <v>877</v>
      </c>
      <c r="C212">
        <v>201</v>
      </c>
      <c r="D212" t="s">
        <v>799</v>
      </c>
      <c r="E212">
        <v>10201</v>
      </c>
      <c r="F212" t="s">
        <v>849</v>
      </c>
      <c r="G212" t="s">
        <v>804</v>
      </c>
      <c r="H212" t="s">
        <v>805</v>
      </c>
      <c r="I212" s="242">
        <v>0</v>
      </c>
      <c r="J212" s="47"/>
      <c r="K212" s="48" t="s">
        <v>90</v>
      </c>
      <c r="L212" s="107"/>
      <c r="M212" s="107"/>
      <c r="N212" s="107"/>
      <c r="O212" s="205"/>
    </row>
    <row r="213" spans="1:15" ht="15" customHeight="1" x14ac:dyDescent="0.25">
      <c r="A213">
        <v>21300</v>
      </c>
      <c r="B213" t="s">
        <v>877</v>
      </c>
      <c r="C213">
        <v>201</v>
      </c>
      <c r="D213" t="s">
        <v>799</v>
      </c>
      <c r="E213">
        <v>10202</v>
      </c>
      <c r="F213" t="s">
        <v>850</v>
      </c>
      <c r="G213" t="s">
        <v>804</v>
      </c>
      <c r="H213" t="s">
        <v>805</v>
      </c>
      <c r="I213" s="242">
        <v>8034</v>
      </c>
      <c r="J213" s="47"/>
      <c r="K213" s="48" t="s">
        <v>90</v>
      </c>
      <c r="L213" s="107"/>
      <c r="M213" s="107"/>
      <c r="N213" s="107"/>
      <c r="O213" s="205"/>
    </row>
    <row r="214" spans="1:15" ht="15" customHeight="1" x14ac:dyDescent="0.25">
      <c r="A214">
        <v>21300</v>
      </c>
      <c r="B214" t="s">
        <v>877</v>
      </c>
      <c r="C214">
        <v>201</v>
      </c>
      <c r="D214" t="s">
        <v>799</v>
      </c>
      <c r="E214">
        <v>10204</v>
      </c>
      <c r="F214" t="s">
        <v>851</v>
      </c>
      <c r="G214" t="s">
        <v>804</v>
      </c>
      <c r="H214" t="s">
        <v>805</v>
      </c>
      <c r="I214" s="242">
        <v>18296</v>
      </c>
      <c r="J214" s="47"/>
      <c r="K214" s="48" t="s">
        <v>90</v>
      </c>
      <c r="L214" s="107"/>
      <c r="M214" s="107"/>
      <c r="N214" s="107"/>
      <c r="O214" s="205"/>
    </row>
    <row r="215" spans="1:15" ht="15" customHeight="1" x14ac:dyDescent="0.25">
      <c r="A215">
        <v>21300</v>
      </c>
      <c r="B215" t="s">
        <v>877</v>
      </c>
      <c r="C215">
        <v>201</v>
      </c>
      <c r="D215" t="s">
        <v>799</v>
      </c>
      <c r="E215">
        <v>10400</v>
      </c>
      <c r="F215" t="s">
        <v>852</v>
      </c>
      <c r="G215" t="s">
        <v>804</v>
      </c>
      <c r="H215" t="s">
        <v>805</v>
      </c>
      <c r="I215" s="242">
        <v>30346</v>
      </c>
      <c r="J215" s="47"/>
      <c r="K215" s="48" t="s">
        <v>90</v>
      </c>
      <c r="L215" s="107"/>
      <c r="M215" s="107"/>
      <c r="N215" s="107"/>
      <c r="O215" s="205"/>
    </row>
    <row r="216" spans="1:15" ht="15" customHeight="1" x14ac:dyDescent="0.25">
      <c r="A216">
        <v>21300</v>
      </c>
      <c r="B216" t="s">
        <v>877</v>
      </c>
      <c r="C216">
        <v>201</v>
      </c>
      <c r="D216" t="s">
        <v>799</v>
      </c>
      <c r="E216">
        <v>10500</v>
      </c>
      <c r="F216" t="s">
        <v>806</v>
      </c>
      <c r="G216" t="s">
        <v>804</v>
      </c>
      <c r="H216" t="s">
        <v>805</v>
      </c>
      <c r="I216" s="242">
        <v>34517</v>
      </c>
      <c r="J216" s="47"/>
      <c r="K216" s="48" t="s">
        <v>90</v>
      </c>
      <c r="L216" s="107"/>
      <c r="M216" s="107"/>
      <c r="N216" s="107"/>
      <c r="O216" s="205"/>
    </row>
    <row r="217" spans="1:15" ht="15" customHeight="1" x14ac:dyDescent="0.25">
      <c r="A217">
        <v>21300</v>
      </c>
      <c r="B217" t="s">
        <v>877</v>
      </c>
      <c r="C217">
        <v>201</v>
      </c>
      <c r="D217" t="s">
        <v>799</v>
      </c>
      <c r="E217">
        <v>10501</v>
      </c>
      <c r="F217" t="s">
        <v>807</v>
      </c>
      <c r="G217" t="s">
        <v>804</v>
      </c>
      <c r="H217" t="s">
        <v>805</v>
      </c>
      <c r="I217" s="242">
        <v>1153</v>
      </c>
      <c r="J217" s="47"/>
      <c r="K217" s="48" t="s">
        <v>90</v>
      </c>
      <c r="L217" s="107"/>
      <c r="M217" s="107"/>
      <c r="N217" s="107"/>
      <c r="O217" s="205"/>
    </row>
    <row r="218" spans="1:15" ht="15" customHeight="1" x14ac:dyDescent="0.25">
      <c r="A218">
        <v>21300</v>
      </c>
      <c r="B218" t="s">
        <v>877</v>
      </c>
      <c r="C218">
        <v>201</v>
      </c>
      <c r="D218" t="s">
        <v>799</v>
      </c>
      <c r="E218">
        <v>10900</v>
      </c>
      <c r="F218" t="s">
        <v>802</v>
      </c>
      <c r="G218" t="s">
        <v>804</v>
      </c>
      <c r="H218" t="s">
        <v>805</v>
      </c>
      <c r="I218" s="242">
        <v>850192</v>
      </c>
      <c r="J218" s="47"/>
      <c r="K218" s="48" t="s">
        <v>91</v>
      </c>
      <c r="L218" s="107"/>
      <c r="M218" s="107"/>
      <c r="N218" s="107"/>
      <c r="O218" s="205"/>
    </row>
    <row r="219" spans="1:15" ht="15" customHeight="1" x14ac:dyDescent="0.25">
      <c r="A219">
        <v>21300</v>
      </c>
      <c r="B219" t="s">
        <v>877</v>
      </c>
      <c r="C219">
        <v>201</v>
      </c>
      <c r="D219" t="s">
        <v>799</v>
      </c>
      <c r="E219">
        <v>10990</v>
      </c>
      <c r="F219" t="s">
        <v>123</v>
      </c>
      <c r="G219" t="s">
        <v>804</v>
      </c>
      <c r="H219" t="s">
        <v>805</v>
      </c>
      <c r="I219" s="242">
        <v>855916</v>
      </c>
      <c r="J219" s="47"/>
      <c r="K219" s="48" t="s">
        <v>92</v>
      </c>
      <c r="L219" s="107"/>
      <c r="M219" s="107"/>
      <c r="N219" s="107"/>
      <c r="O219" s="205"/>
    </row>
    <row r="220" spans="1:15" ht="15" customHeight="1" x14ac:dyDescent="0.25">
      <c r="A220">
        <v>21300</v>
      </c>
      <c r="B220" t="s">
        <v>877</v>
      </c>
      <c r="C220">
        <v>201</v>
      </c>
      <c r="D220" t="s">
        <v>799</v>
      </c>
      <c r="E220">
        <v>11000</v>
      </c>
      <c r="F220" t="s">
        <v>853</v>
      </c>
      <c r="G220" t="s">
        <v>804</v>
      </c>
      <c r="H220" t="s">
        <v>805</v>
      </c>
      <c r="I220" s="242">
        <v>3439</v>
      </c>
      <c r="J220" s="47"/>
      <c r="K220" s="48" t="s">
        <v>94</v>
      </c>
      <c r="L220" s="107"/>
      <c r="M220" s="107"/>
      <c r="N220" s="107"/>
      <c r="O220" s="205"/>
    </row>
    <row r="221" spans="1:15" ht="15" customHeight="1" x14ac:dyDescent="0.25">
      <c r="A221">
        <v>21300</v>
      </c>
      <c r="B221" t="s">
        <v>877</v>
      </c>
      <c r="C221">
        <v>201</v>
      </c>
      <c r="D221" t="s">
        <v>799</v>
      </c>
      <c r="E221">
        <v>11052</v>
      </c>
      <c r="F221" t="s">
        <v>854</v>
      </c>
      <c r="G221" t="s">
        <v>804</v>
      </c>
      <c r="H221" t="s">
        <v>805</v>
      </c>
      <c r="I221" s="242">
        <v>1350</v>
      </c>
      <c r="J221" s="47"/>
      <c r="K221" s="48" t="s">
        <v>94</v>
      </c>
      <c r="L221" s="107"/>
      <c r="M221" s="107"/>
      <c r="N221" s="107"/>
      <c r="O221" s="205"/>
    </row>
    <row r="222" spans="1:15" ht="15" customHeight="1" x14ac:dyDescent="0.25">
      <c r="A222">
        <v>21300</v>
      </c>
      <c r="B222" t="s">
        <v>877</v>
      </c>
      <c r="C222">
        <v>201</v>
      </c>
      <c r="D222" t="s">
        <v>799</v>
      </c>
      <c r="E222">
        <v>11100</v>
      </c>
      <c r="F222" t="s">
        <v>855</v>
      </c>
      <c r="G222" t="s">
        <v>804</v>
      </c>
      <c r="H222" t="s">
        <v>805</v>
      </c>
      <c r="I222" s="242">
        <v>4757</v>
      </c>
      <c r="J222" s="47"/>
      <c r="K222" s="48" t="s">
        <v>94</v>
      </c>
      <c r="L222" s="107"/>
      <c r="M222" s="107"/>
      <c r="N222" s="107"/>
      <c r="O222" s="205"/>
    </row>
    <row r="223" spans="1:15" ht="15" customHeight="1" x14ac:dyDescent="0.25">
      <c r="A223">
        <v>21300</v>
      </c>
      <c r="B223" t="s">
        <v>877</v>
      </c>
      <c r="C223">
        <v>201</v>
      </c>
      <c r="D223" t="s">
        <v>799</v>
      </c>
      <c r="E223">
        <v>11150</v>
      </c>
      <c r="F223" t="s">
        <v>856</v>
      </c>
      <c r="G223" t="s">
        <v>804</v>
      </c>
      <c r="H223" t="s">
        <v>805</v>
      </c>
      <c r="I223" s="242">
        <v>79202</v>
      </c>
      <c r="J223" s="47"/>
      <c r="K223" s="48" t="s">
        <v>94</v>
      </c>
      <c r="L223" s="107"/>
      <c r="M223" s="107"/>
      <c r="N223" s="107"/>
      <c r="O223" s="205"/>
    </row>
    <row r="224" spans="1:15" ht="15" customHeight="1" x14ac:dyDescent="0.25">
      <c r="A224">
        <v>21300</v>
      </c>
      <c r="B224" t="s">
        <v>877</v>
      </c>
      <c r="C224">
        <v>201</v>
      </c>
      <c r="D224" t="s">
        <v>799</v>
      </c>
      <c r="E224">
        <v>11151</v>
      </c>
      <c r="F224" t="s">
        <v>817</v>
      </c>
      <c r="G224" t="s">
        <v>804</v>
      </c>
      <c r="H224" t="s">
        <v>805</v>
      </c>
      <c r="I224" s="242">
        <v>7448</v>
      </c>
      <c r="J224" s="47"/>
      <c r="K224" s="48" t="s">
        <v>94</v>
      </c>
      <c r="L224" s="107"/>
      <c r="M224" s="107"/>
      <c r="N224" s="107"/>
      <c r="O224" s="205"/>
    </row>
    <row r="225" spans="1:15" ht="15" customHeight="1" x14ac:dyDescent="0.25">
      <c r="A225">
        <v>21300</v>
      </c>
      <c r="B225" t="s">
        <v>877</v>
      </c>
      <c r="C225">
        <v>201</v>
      </c>
      <c r="D225" t="s">
        <v>799</v>
      </c>
      <c r="E225">
        <v>11200</v>
      </c>
      <c r="F225" t="s">
        <v>857</v>
      </c>
      <c r="G225" t="s">
        <v>804</v>
      </c>
      <c r="H225" t="s">
        <v>805</v>
      </c>
      <c r="I225" s="242">
        <v>980</v>
      </c>
      <c r="J225" s="47"/>
      <c r="K225" s="48" t="s">
        <v>94</v>
      </c>
      <c r="L225" s="107"/>
      <c r="M225" s="107"/>
      <c r="N225" s="107"/>
      <c r="O225" s="205"/>
    </row>
    <row r="226" spans="1:15" ht="15" customHeight="1" x14ac:dyDescent="0.25">
      <c r="A226">
        <v>21300</v>
      </c>
      <c r="B226" t="s">
        <v>877</v>
      </c>
      <c r="C226">
        <v>201</v>
      </c>
      <c r="D226" t="s">
        <v>799</v>
      </c>
      <c r="E226">
        <v>11201</v>
      </c>
      <c r="F226" t="s">
        <v>858</v>
      </c>
      <c r="G226" t="s">
        <v>804</v>
      </c>
      <c r="H226" t="s">
        <v>805</v>
      </c>
      <c r="I226" s="242">
        <v>2607</v>
      </c>
      <c r="J226" s="47"/>
      <c r="K226" s="48" t="s">
        <v>94</v>
      </c>
      <c r="L226" s="107"/>
      <c r="M226" s="107"/>
      <c r="N226" s="107"/>
      <c r="O226" s="205"/>
    </row>
    <row r="227" spans="1:15" ht="15" customHeight="1" x14ac:dyDescent="0.25">
      <c r="A227">
        <v>21300</v>
      </c>
      <c r="B227" t="s">
        <v>877</v>
      </c>
      <c r="C227">
        <v>201</v>
      </c>
      <c r="D227" t="s">
        <v>799</v>
      </c>
      <c r="E227">
        <v>11202</v>
      </c>
      <c r="F227" t="s">
        <v>818</v>
      </c>
      <c r="G227" t="s">
        <v>804</v>
      </c>
      <c r="H227" t="s">
        <v>805</v>
      </c>
      <c r="I227" s="242">
        <v>2576</v>
      </c>
      <c r="J227" s="47"/>
      <c r="K227" s="48" t="s">
        <v>94</v>
      </c>
      <c r="L227" s="107"/>
      <c r="M227" s="107"/>
      <c r="N227" s="107"/>
      <c r="O227" s="205"/>
    </row>
    <row r="228" spans="1:15" ht="15" customHeight="1" x14ac:dyDescent="0.25">
      <c r="A228">
        <v>21300</v>
      </c>
      <c r="B228" t="s">
        <v>877</v>
      </c>
      <c r="C228">
        <v>201</v>
      </c>
      <c r="D228" t="s">
        <v>799</v>
      </c>
      <c r="E228">
        <v>11204</v>
      </c>
      <c r="F228" t="s">
        <v>878</v>
      </c>
      <c r="G228" t="s">
        <v>804</v>
      </c>
      <c r="H228" t="s">
        <v>805</v>
      </c>
      <c r="I228" s="242">
        <v>2244</v>
      </c>
      <c r="J228" s="47"/>
      <c r="K228" s="48" t="s">
        <v>94</v>
      </c>
      <c r="L228" s="107"/>
      <c r="M228" s="107"/>
      <c r="N228" s="107"/>
      <c r="O228" s="205"/>
    </row>
    <row r="229" spans="1:15" ht="15" customHeight="1" x14ac:dyDescent="0.25">
      <c r="A229">
        <v>21300</v>
      </c>
      <c r="B229" t="s">
        <v>877</v>
      </c>
      <c r="C229">
        <v>201</v>
      </c>
      <c r="D229" t="s">
        <v>799</v>
      </c>
      <c r="E229">
        <v>11209</v>
      </c>
      <c r="F229" t="s">
        <v>820</v>
      </c>
      <c r="G229" t="s">
        <v>804</v>
      </c>
      <c r="H229" t="s">
        <v>805</v>
      </c>
      <c r="I229" s="242">
        <v>7178</v>
      </c>
      <c r="J229" s="47"/>
      <c r="K229" s="48" t="s">
        <v>94</v>
      </c>
      <c r="L229" s="107"/>
      <c r="M229" s="107"/>
      <c r="N229" s="107"/>
      <c r="O229" s="205"/>
    </row>
    <row r="230" spans="1:15" ht="15" customHeight="1" x14ac:dyDescent="0.25">
      <c r="A230">
        <v>21300</v>
      </c>
      <c r="B230" t="s">
        <v>877</v>
      </c>
      <c r="C230">
        <v>201</v>
      </c>
      <c r="D230" t="s">
        <v>799</v>
      </c>
      <c r="E230">
        <v>11301</v>
      </c>
      <c r="F230" t="s">
        <v>860</v>
      </c>
      <c r="G230" t="s">
        <v>804</v>
      </c>
      <c r="H230" t="s">
        <v>805</v>
      </c>
      <c r="I230" s="242">
        <v>150</v>
      </c>
      <c r="J230" s="47"/>
      <c r="K230" s="48" t="s">
        <v>94</v>
      </c>
      <c r="L230" s="107"/>
      <c r="M230" s="107"/>
      <c r="N230" s="107"/>
      <c r="O230" s="205"/>
    </row>
    <row r="231" spans="1:15" ht="15" customHeight="1" x14ac:dyDescent="0.25">
      <c r="A231">
        <v>21300</v>
      </c>
      <c r="B231" t="s">
        <v>877</v>
      </c>
      <c r="C231">
        <v>201</v>
      </c>
      <c r="D231" t="s">
        <v>799</v>
      </c>
      <c r="E231">
        <v>11302</v>
      </c>
      <c r="F231" t="s">
        <v>821</v>
      </c>
      <c r="G231" t="s">
        <v>804</v>
      </c>
      <c r="H231" t="s">
        <v>805</v>
      </c>
      <c r="I231" s="242">
        <v>5893</v>
      </c>
      <c r="J231" s="47"/>
      <c r="K231" s="48" t="s">
        <v>94</v>
      </c>
      <c r="L231" s="107"/>
      <c r="M231" s="107"/>
      <c r="N231" s="107"/>
      <c r="O231" s="205"/>
    </row>
    <row r="232" spans="1:15" ht="15" customHeight="1" x14ac:dyDescent="0.25">
      <c r="A232">
        <v>21300</v>
      </c>
      <c r="B232" t="s">
        <v>877</v>
      </c>
      <c r="C232">
        <v>201</v>
      </c>
      <c r="D232" t="s">
        <v>799</v>
      </c>
      <c r="E232">
        <v>11500</v>
      </c>
      <c r="F232" t="s">
        <v>823</v>
      </c>
      <c r="G232" t="s">
        <v>804</v>
      </c>
      <c r="H232" t="s">
        <v>805</v>
      </c>
      <c r="I232" s="242">
        <v>4930</v>
      </c>
      <c r="J232" s="47"/>
      <c r="K232" s="48" t="s">
        <v>94</v>
      </c>
      <c r="L232" s="107"/>
      <c r="M232" s="107"/>
      <c r="N232" s="107"/>
      <c r="O232" s="205"/>
    </row>
    <row r="233" spans="1:15" ht="15" customHeight="1" x14ac:dyDescent="0.25">
      <c r="A233">
        <v>21300</v>
      </c>
      <c r="B233" t="s">
        <v>877</v>
      </c>
      <c r="C233">
        <v>201</v>
      </c>
      <c r="D233" t="s">
        <v>799</v>
      </c>
      <c r="E233">
        <v>11600</v>
      </c>
      <c r="F233" t="s">
        <v>809</v>
      </c>
      <c r="G233" t="s">
        <v>804</v>
      </c>
      <c r="H233" t="s">
        <v>805</v>
      </c>
      <c r="I233" s="242">
        <v>1197</v>
      </c>
      <c r="J233" s="47"/>
      <c r="K233" s="45" t="s">
        <v>90</v>
      </c>
      <c r="L233" s="107"/>
      <c r="M233" s="107"/>
      <c r="N233" s="107"/>
      <c r="O233" s="205"/>
    </row>
    <row r="234" spans="1:15" ht="15" customHeight="1" x14ac:dyDescent="0.25">
      <c r="A234">
        <v>21300</v>
      </c>
      <c r="B234" t="s">
        <v>877</v>
      </c>
      <c r="C234">
        <v>201</v>
      </c>
      <c r="D234" t="s">
        <v>799</v>
      </c>
      <c r="E234">
        <v>11701</v>
      </c>
      <c r="F234" t="s">
        <v>879</v>
      </c>
      <c r="G234" t="s">
        <v>804</v>
      </c>
      <c r="H234" t="s">
        <v>805</v>
      </c>
      <c r="I234" s="242">
        <v>0</v>
      </c>
      <c r="J234" s="47"/>
      <c r="K234" s="48" t="s">
        <v>94</v>
      </c>
      <c r="L234" s="107"/>
      <c r="M234" s="107"/>
      <c r="N234" s="107"/>
      <c r="O234" s="205"/>
    </row>
    <row r="235" spans="1:15" ht="15" customHeight="1" x14ac:dyDescent="0.25">
      <c r="A235">
        <v>21300</v>
      </c>
      <c r="B235" t="s">
        <v>877</v>
      </c>
      <c r="C235">
        <v>201</v>
      </c>
      <c r="D235" t="s">
        <v>799</v>
      </c>
      <c r="E235">
        <v>11704</v>
      </c>
      <c r="F235" t="s">
        <v>824</v>
      </c>
      <c r="G235" t="s">
        <v>804</v>
      </c>
      <c r="H235" t="s">
        <v>805</v>
      </c>
      <c r="I235" s="242">
        <v>0</v>
      </c>
      <c r="J235" s="47"/>
      <c r="K235" s="48" t="s">
        <v>94</v>
      </c>
      <c r="L235" s="107"/>
      <c r="M235" s="107"/>
      <c r="N235" s="107"/>
      <c r="O235" s="205"/>
    </row>
    <row r="236" spans="1:15" ht="15" customHeight="1" x14ac:dyDescent="0.25">
      <c r="A236">
        <v>21300</v>
      </c>
      <c r="B236" t="s">
        <v>877</v>
      </c>
      <c r="C236">
        <v>201</v>
      </c>
      <c r="D236" t="s">
        <v>799</v>
      </c>
      <c r="E236">
        <v>11952</v>
      </c>
      <c r="F236" t="s">
        <v>827</v>
      </c>
      <c r="G236" t="s">
        <v>804</v>
      </c>
      <c r="H236" t="s">
        <v>805</v>
      </c>
      <c r="I236" s="242">
        <v>2175</v>
      </c>
      <c r="J236" s="47"/>
      <c r="K236" s="48" t="s">
        <v>94</v>
      </c>
      <c r="L236" s="107"/>
      <c r="M236" s="107"/>
      <c r="N236" s="107"/>
      <c r="O236" s="205"/>
    </row>
    <row r="237" spans="1:15" ht="15" customHeight="1" x14ac:dyDescent="0.25">
      <c r="A237">
        <v>21300</v>
      </c>
      <c r="B237" t="s">
        <v>877</v>
      </c>
      <c r="C237">
        <v>201</v>
      </c>
      <c r="D237" t="s">
        <v>799</v>
      </c>
      <c r="E237">
        <v>12000</v>
      </c>
      <c r="F237" t="s">
        <v>828</v>
      </c>
      <c r="G237" t="s">
        <v>804</v>
      </c>
      <c r="H237" t="s">
        <v>805</v>
      </c>
      <c r="I237" s="242">
        <v>0</v>
      </c>
      <c r="J237" s="47"/>
      <c r="K237" s="48" t="s">
        <v>94</v>
      </c>
      <c r="L237" s="107"/>
      <c r="M237" s="107"/>
      <c r="N237" s="107"/>
      <c r="O237" s="205"/>
    </row>
    <row r="238" spans="1:15" ht="15" customHeight="1" x14ac:dyDescent="0.25">
      <c r="A238">
        <v>21300</v>
      </c>
      <c r="B238" t="s">
        <v>877</v>
      </c>
      <c r="C238">
        <v>201</v>
      </c>
      <c r="D238" t="s">
        <v>799</v>
      </c>
      <c r="E238">
        <v>12200</v>
      </c>
      <c r="F238" t="s">
        <v>862</v>
      </c>
      <c r="G238" t="s">
        <v>804</v>
      </c>
      <c r="H238" t="s">
        <v>805</v>
      </c>
      <c r="I238" s="242">
        <v>2269</v>
      </c>
      <c r="J238" s="47"/>
      <c r="K238" s="48" t="s">
        <v>94</v>
      </c>
      <c r="L238" s="107"/>
      <c r="M238" s="107"/>
      <c r="N238" s="107"/>
      <c r="O238" s="205"/>
    </row>
    <row r="239" spans="1:15" ht="15" customHeight="1" x14ac:dyDescent="0.25">
      <c r="A239">
        <v>21300</v>
      </c>
      <c r="B239" t="s">
        <v>877</v>
      </c>
      <c r="C239">
        <v>201</v>
      </c>
      <c r="D239" t="s">
        <v>799</v>
      </c>
      <c r="E239">
        <v>12300</v>
      </c>
      <c r="F239" t="s">
        <v>863</v>
      </c>
      <c r="G239" t="s">
        <v>804</v>
      </c>
      <c r="H239" t="s">
        <v>805</v>
      </c>
      <c r="I239" s="242">
        <v>0</v>
      </c>
      <c r="J239" s="47"/>
      <c r="K239" s="48" t="s">
        <v>94</v>
      </c>
      <c r="L239" s="107"/>
      <c r="M239" s="107"/>
      <c r="N239" s="107"/>
      <c r="O239" s="205"/>
    </row>
    <row r="240" spans="1:15" ht="15" customHeight="1" x14ac:dyDescent="0.25">
      <c r="A240">
        <v>21300</v>
      </c>
      <c r="B240" t="s">
        <v>877</v>
      </c>
      <c r="C240">
        <v>201</v>
      </c>
      <c r="D240" t="s">
        <v>799</v>
      </c>
      <c r="E240">
        <v>12400</v>
      </c>
      <c r="F240" t="s">
        <v>829</v>
      </c>
      <c r="G240" t="s">
        <v>804</v>
      </c>
      <c r="H240" t="s">
        <v>805</v>
      </c>
      <c r="I240" s="242">
        <v>3496</v>
      </c>
      <c r="J240" s="47"/>
      <c r="K240" s="48" t="s">
        <v>94</v>
      </c>
      <c r="L240" s="107"/>
      <c r="M240" s="107"/>
      <c r="N240" s="107"/>
      <c r="O240" s="205"/>
    </row>
    <row r="241" spans="1:15" ht="15" customHeight="1" x14ac:dyDescent="0.25">
      <c r="A241">
        <v>21300</v>
      </c>
      <c r="B241" t="s">
        <v>877</v>
      </c>
      <c r="C241">
        <v>201</v>
      </c>
      <c r="D241" t="s">
        <v>799</v>
      </c>
      <c r="E241">
        <v>12500</v>
      </c>
      <c r="F241" t="s">
        <v>880</v>
      </c>
      <c r="G241" t="s">
        <v>804</v>
      </c>
      <c r="H241" t="s">
        <v>805</v>
      </c>
      <c r="I241" s="242">
        <v>0</v>
      </c>
      <c r="J241" s="47"/>
      <c r="K241" s="48" t="s">
        <v>94</v>
      </c>
      <c r="L241" s="107"/>
      <c r="M241" s="107"/>
      <c r="N241" s="107"/>
      <c r="O241" s="205"/>
    </row>
    <row r="242" spans="1:15" ht="15" customHeight="1" x14ac:dyDescent="0.25">
      <c r="A242">
        <v>21300</v>
      </c>
      <c r="B242" t="s">
        <v>877</v>
      </c>
      <c r="C242">
        <v>201</v>
      </c>
      <c r="D242" t="s">
        <v>799</v>
      </c>
      <c r="E242">
        <v>14290</v>
      </c>
      <c r="F242" t="s">
        <v>830</v>
      </c>
      <c r="G242" t="s">
        <v>804</v>
      </c>
      <c r="H242" t="s">
        <v>805</v>
      </c>
      <c r="I242" s="242">
        <v>20869</v>
      </c>
      <c r="J242" s="47"/>
      <c r="K242" s="48" t="s">
        <v>95</v>
      </c>
      <c r="L242" s="107"/>
      <c r="M242" s="107"/>
      <c r="N242" s="107"/>
      <c r="O242" s="205"/>
    </row>
    <row r="243" spans="1:15" ht="15" customHeight="1" x14ac:dyDescent="0.25">
      <c r="A243">
        <v>21300</v>
      </c>
      <c r="B243" t="s">
        <v>877</v>
      </c>
      <c r="C243">
        <v>201</v>
      </c>
      <c r="D243" t="s">
        <v>799</v>
      </c>
      <c r="E243">
        <v>16000</v>
      </c>
      <c r="F243" t="s">
        <v>865</v>
      </c>
      <c r="G243" t="s">
        <v>804</v>
      </c>
      <c r="H243" t="s">
        <v>805</v>
      </c>
      <c r="I243" s="242">
        <v>-339940</v>
      </c>
      <c r="J243" s="47"/>
      <c r="K243" s="48" t="s">
        <v>98</v>
      </c>
      <c r="L243" s="107"/>
      <c r="M243" s="107"/>
      <c r="N243" s="107"/>
      <c r="O243" s="205"/>
    </row>
    <row r="244" spans="1:15" ht="15" customHeight="1" x14ac:dyDescent="0.25">
      <c r="A244">
        <v>21300</v>
      </c>
      <c r="B244" t="s">
        <v>877</v>
      </c>
      <c r="C244">
        <v>201</v>
      </c>
      <c r="D244" t="s">
        <v>799</v>
      </c>
      <c r="E244">
        <v>16003</v>
      </c>
      <c r="F244" t="s">
        <v>866</v>
      </c>
      <c r="G244" t="s">
        <v>804</v>
      </c>
      <c r="H244" t="s">
        <v>805</v>
      </c>
      <c r="I244" s="242">
        <v>-104069</v>
      </c>
      <c r="J244" s="47"/>
      <c r="K244" s="48" t="s">
        <v>771</v>
      </c>
      <c r="L244" s="107"/>
      <c r="M244" s="107"/>
      <c r="N244" s="107"/>
      <c r="O244" s="205"/>
    </row>
    <row r="245" spans="1:15" ht="15" customHeight="1" x14ac:dyDescent="0.25">
      <c r="A245">
        <v>21300</v>
      </c>
      <c r="B245" t="s">
        <v>877</v>
      </c>
      <c r="C245">
        <v>201</v>
      </c>
      <c r="D245" t="s">
        <v>799</v>
      </c>
      <c r="E245">
        <v>16201</v>
      </c>
      <c r="F245" t="s">
        <v>867</v>
      </c>
      <c r="G245" t="s">
        <v>804</v>
      </c>
      <c r="H245" t="s">
        <v>805</v>
      </c>
      <c r="I245" s="242">
        <v>0</v>
      </c>
      <c r="J245" s="47"/>
      <c r="K245" s="48" t="s">
        <v>738</v>
      </c>
      <c r="L245" s="107"/>
      <c r="M245" s="107"/>
      <c r="N245" s="107"/>
      <c r="O245" s="205"/>
    </row>
    <row r="246" spans="1:15" ht="15" customHeight="1" x14ac:dyDescent="0.25">
      <c r="A246">
        <v>21300</v>
      </c>
      <c r="B246" t="s">
        <v>877</v>
      </c>
      <c r="C246">
        <v>201</v>
      </c>
      <c r="D246" t="s">
        <v>799</v>
      </c>
      <c r="E246">
        <v>17100</v>
      </c>
      <c r="F246" t="s">
        <v>810</v>
      </c>
      <c r="G246" t="s">
        <v>804</v>
      </c>
      <c r="H246" t="s">
        <v>805</v>
      </c>
      <c r="I246" s="242">
        <v>-46088</v>
      </c>
      <c r="J246" s="47"/>
      <c r="K246" s="48" t="s">
        <v>96</v>
      </c>
      <c r="L246" s="107"/>
      <c r="M246" s="107"/>
      <c r="N246" s="107"/>
      <c r="O246" s="205"/>
    </row>
    <row r="247" spans="1:15" ht="15" customHeight="1" x14ac:dyDescent="0.25">
      <c r="A247">
        <v>21300</v>
      </c>
      <c r="B247" t="s">
        <v>877</v>
      </c>
      <c r="C247">
        <v>201</v>
      </c>
      <c r="D247" t="s">
        <v>799</v>
      </c>
      <c r="E247">
        <v>17290</v>
      </c>
      <c r="F247" t="s">
        <v>830</v>
      </c>
      <c r="G247" t="s">
        <v>804</v>
      </c>
      <c r="H247" t="s">
        <v>805</v>
      </c>
      <c r="I247" s="242">
        <v>-20869</v>
      </c>
      <c r="J247" s="47"/>
      <c r="K247" s="45" t="s">
        <v>97</v>
      </c>
      <c r="L247" s="107"/>
      <c r="M247" s="107"/>
      <c r="N247" s="107"/>
      <c r="O247" s="205"/>
    </row>
    <row r="248" spans="1:15" ht="15" customHeight="1" x14ac:dyDescent="0.25">
      <c r="A248">
        <v>21300</v>
      </c>
      <c r="B248" t="s">
        <v>877</v>
      </c>
      <c r="C248">
        <v>201</v>
      </c>
      <c r="D248" t="s">
        <v>799</v>
      </c>
      <c r="E248">
        <v>17500</v>
      </c>
      <c r="F248" t="s">
        <v>832</v>
      </c>
      <c r="G248" t="s">
        <v>804</v>
      </c>
      <c r="H248" t="s">
        <v>805</v>
      </c>
      <c r="I248" s="242">
        <v>-10930</v>
      </c>
      <c r="J248" s="47"/>
      <c r="K248" s="48" t="s">
        <v>735</v>
      </c>
      <c r="L248" s="107"/>
      <c r="M248" s="107"/>
      <c r="N248" s="107"/>
      <c r="O248" s="205"/>
    </row>
    <row r="249" spans="1:15" ht="15" customHeight="1" x14ac:dyDescent="0.25">
      <c r="A249">
        <v>21300</v>
      </c>
      <c r="B249" t="s">
        <v>877</v>
      </c>
      <c r="C249">
        <v>201</v>
      </c>
      <c r="D249" t="s">
        <v>799</v>
      </c>
      <c r="E249">
        <v>17700</v>
      </c>
      <c r="F249" t="s">
        <v>833</v>
      </c>
      <c r="G249" t="s">
        <v>804</v>
      </c>
      <c r="H249" t="s">
        <v>805</v>
      </c>
      <c r="I249" s="242">
        <v>-21294</v>
      </c>
      <c r="J249" s="47"/>
      <c r="K249" s="48" t="s">
        <v>735</v>
      </c>
      <c r="L249" s="107"/>
      <c r="M249" s="107"/>
      <c r="N249" s="107"/>
      <c r="O249" s="205"/>
    </row>
    <row r="250" spans="1:15" ht="15" customHeight="1" x14ac:dyDescent="0.25">
      <c r="A250">
        <v>21300</v>
      </c>
      <c r="B250" t="s">
        <v>877</v>
      </c>
      <c r="C250">
        <v>201</v>
      </c>
      <c r="D250" t="s">
        <v>799</v>
      </c>
      <c r="E250">
        <v>18100</v>
      </c>
      <c r="F250" t="s">
        <v>834</v>
      </c>
      <c r="G250" t="s">
        <v>804</v>
      </c>
      <c r="H250" t="s">
        <v>805</v>
      </c>
      <c r="I250" s="242">
        <v>-28850</v>
      </c>
      <c r="J250" s="47"/>
      <c r="K250" s="48" t="s">
        <v>735</v>
      </c>
      <c r="L250" s="107"/>
      <c r="M250" s="107"/>
      <c r="N250" s="107"/>
      <c r="O250" s="205"/>
    </row>
    <row r="251" spans="1:15" ht="15" customHeight="1" x14ac:dyDescent="0.25">
      <c r="A251">
        <v>21300</v>
      </c>
      <c r="B251" t="s">
        <v>877</v>
      </c>
      <c r="C251">
        <v>201</v>
      </c>
      <c r="D251" t="s">
        <v>799</v>
      </c>
      <c r="E251">
        <v>19500</v>
      </c>
      <c r="F251" t="s">
        <v>838</v>
      </c>
      <c r="G251" t="s">
        <v>804</v>
      </c>
      <c r="H251" t="s">
        <v>805</v>
      </c>
      <c r="I251" s="242">
        <v>-8605</v>
      </c>
      <c r="J251" s="47"/>
      <c r="K251" s="48" t="s">
        <v>100</v>
      </c>
      <c r="L251" s="107"/>
      <c r="M251" s="107"/>
      <c r="N251" s="107"/>
      <c r="O251" s="205"/>
    </row>
    <row r="252" spans="1:15" ht="15" customHeight="1" x14ac:dyDescent="0.25">
      <c r="A252">
        <v>21310</v>
      </c>
      <c r="B252" t="s">
        <v>881</v>
      </c>
      <c r="C252">
        <v>201</v>
      </c>
      <c r="D252" t="s">
        <v>799</v>
      </c>
      <c r="E252">
        <v>10100</v>
      </c>
      <c r="F252" t="s">
        <v>803</v>
      </c>
      <c r="G252" t="s">
        <v>804</v>
      </c>
      <c r="H252" t="s">
        <v>805</v>
      </c>
      <c r="I252" s="242">
        <v>1640154</v>
      </c>
      <c r="J252" s="47"/>
      <c r="K252" s="48" t="s">
        <v>90</v>
      </c>
      <c r="L252" s="107"/>
      <c r="M252" s="107"/>
      <c r="N252" s="107"/>
      <c r="O252" s="205"/>
    </row>
    <row r="253" spans="1:15" ht="15" customHeight="1" x14ac:dyDescent="0.25">
      <c r="A253">
        <v>21310</v>
      </c>
      <c r="B253" t="s">
        <v>881</v>
      </c>
      <c r="C253">
        <v>201</v>
      </c>
      <c r="D253" t="s">
        <v>799</v>
      </c>
      <c r="E253">
        <v>10200</v>
      </c>
      <c r="F253" t="s">
        <v>848</v>
      </c>
      <c r="G253" t="s">
        <v>804</v>
      </c>
      <c r="H253" t="s">
        <v>805</v>
      </c>
      <c r="I253" s="242">
        <v>56146</v>
      </c>
      <c r="J253" s="47"/>
      <c r="K253" s="48" t="s">
        <v>90</v>
      </c>
      <c r="L253" s="107"/>
      <c r="M253" s="107"/>
      <c r="N253" s="107"/>
      <c r="O253" s="205"/>
    </row>
    <row r="254" spans="1:15" ht="15" customHeight="1" x14ac:dyDescent="0.25">
      <c r="A254">
        <v>21310</v>
      </c>
      <c r="B254" t="s">
        <v>881</v>
      </c>
      <c r="C254">
        <v>201</v>
      </c>
      <c r="D254" t="s">
        <v>799</v>
      </c>
      <c r="E254">
        <v>10201</v>
      </c>
      <c r="F254" t="s">
        <v>849</v>
      </c>
      <c r="G254" t="s">
        <v>804</v>
      </c>
      <c r="H254" t="s">
        <v>805</v>
      </c>
      <c r="I254" s="242">
        <v>72</v>
      </c>
      <c r="J254" s="47"/>
      <c r="K254" s="48" t="s">
        <v>90</v>
      </c>
      <c r="L254" s="107"/>
      <c r="M254" s="107"/>
      <c r="N254" s="107"/>
      <c r="O254" s="205"/>
    </row>
    <row r="255" spans="1:15" ht="15" customHeight="1" x14ac:dyDescent="0.25">
      <c r="A255">
        <v>21310</v>
      </c>
      <c r="B255" t="s">
        <v>881</v>
      </c>
      <c r="C255">
        <v>201</v>
      </c>
      <c r="D255" t="s">
        <v>799</v>
      </c>
      <c r="E255">
        <v>10400</v>
      </c>
      <c r="F255" t="s">
        <v>852</v>
      </c>
      <c r="G255" t="s">
        <v>804</v>
      </c>
      <c r="H255" t="s">
        <v>805</v>
      </c>
      <c r="I255" s="242">
        <v>13854</v>
      </c>
      <c r="J255" s="47"/>
      <c r="K255" s="48" t="s">
        <v>90</v>
      </c>
      <c r="L255" s="107"/>
      <c r="M255" s="107"/>
      <c r="N255" s="107"/>
      <c r="O255" s="205"/>
    </row>
    <row r="256" spans="1:15" ht="15" customHeight="1" x14ac:dyDescent="0.25">
      <c r="A256">
        <v>21310</v>
      </c>
      <c r="B256" t="s">
        <v>881</v>
      </c>
      <c r="C256">
        <v>201</v>
      </c>
      <c r="D256" t="s">
        <v>799</v>
      </c>
      <c r="E256">
        <v>10500</v>
      </c>
      <c r="F256" t="s">
        <v>806</v>
      </c>
      <c r="G256" t="s">
        <v>804</v>
      </c>
      <c r="H256" t="s">
        <v>805</v>
      </c>
      <c r="I256" s="242">
        <v>712</v>
      </c>
      <c r="J256" s="47"/>
      <c r="K256" s="48" t="s">
        <v>90</v>
      </c>
      <c r="L256" s="107"/>
      <c r="M256" s="107"/>
      <c r="N256" s="107"/>
      <c r="O256" s="205"/>
    </row>
    <row r="257" spans="1:15" ht="15" customHeight="1" x14ac:dyDescent="0.25">
      <c r="A257">
        <v>21310</v>
      </c>
      <c r="B257" t="s">
        <v>881</v>
      </c>
      <c r="C257">
        <v>201</v>
      </c>
      <c r="D257" t="s">
        <v>799</v>
      </c>
      <c r="E257">
        <v>10900</v>
      </c>
      <c r="F257" t="s">
        <v>802</v>
      </c>
      <c r="G257" t="s">
        <v>804</v>
      </c>
      <c r="H257" t="s">
        <v>805</v>
      </c>
      <c r="I257" s="242">
        <v>295003</v>
      </c>
      <c r="J257" s="47"/>
      <c r="K257" s="48" t="s">
        <v>91</v>
      </c>
      <c r="L257" s="107"/>
      <c r="M257" s="107"/>
      <c r="N257" s="107"/>
      <c r="O257" s="205"/>
    </row>
    <row r="258" spans="1:15" ht="15" customHeight="1" x14ac:dyDescent="0.25">
      <c r="A258">
        <v>21310</v>
      </c>
      <c r="B258" t="s">
        <v>881</v>
      </c>
      <c r="C258">
        <v>201</v>
      </c>
      <c r="D258" t="s">
        <v>799</v>
      </c>
      <c r="E258">
        <v>10990</v>
      </c>
      <c r="F258" t="s">
        <v>123</v>
      </c>
      <c r="G258" t="s">
        <v>804</v>
      </c>
      <c r="H258" t="s">
        <v>805</v>
      </c>
      <c r="I258" s="242">
        <v>263441</v>
      </c>
      <c r="J258" s="47"/>
      <c r="K258" s="48" t="s">
        <v>92</v>
      </c>
      <c r="L258" s="107"/>
      <c r="M258" s="107"/>
      <c r="N258" s="107"/>
      <c r="O258" s="205"/>
    </row>
    <row r="259" spans="1:15" ht="15" customHeight="1" x14ac:dyDescent="0.25">
      <c r="A259">
        <v>21310</v>
      </c>
      <c r="B259" t="s">
        <v>881</v>
      </c>
      <c r="C259">
        <v>201</v>
      </c>
      <c r="D259" t="s">
        <v>799</v>
      </c>
      <c r="E259">
        <v>11000</v>
      </c>
      <c r="F259" t="s">
        <v>853</v>
      </c>
      <c r="G259" t="s">
        <v>804</v>
      </c>
      <c r="H259" t="s">
        <v>805</v>
      </c>
      <c r="I259" s="242">
        <v>208</v>
      </c>
      <c r="J259" s="47"/>
      <c r="K259" s="48" t="s">
        <v>94</v>
      </c>
      <c r="L259" s="107"/>
      <c r="M259" s="107"/>
      <c r="N259" s="107"/>
      <c r="O259" s="205"/>
    </row>
    <row r="260" spans="1:15" ht="15" customHeight="1" x14ac:dyDescent="0.25">
      <c r="A260">
        <v>21310</v>
      </c>
      <c r="B260" t="s">
        <v>881</v>
      </c>
      <c r="C260">
        <v>201</v>
      </c>
      <c r="D260" t="s">
        <v>799</v>
      </c>
      <c r="E260">
        <v>11052</v>
      </c>
      <c r="F260" t="s">
        <v>854</v>
      </c>
      <c r="G260" t="s">
        <v>804</v>
      </c>
      <c r="H260" t="s">
        <v>805</v>
      </c>
      <c r="I260" s="242">
        <v>3478</v>
      </c>
      <c r="J260" s="47"/>
      <c r="K260" s="48" t="s">
        <v>94</v>
      </c>
      <c r="L260" s="107"/>
      <c r="M260" s="107"/>
      <c r="N260" s="107"/>
      <c r="O260" s="205"/>
    </row>
    <row r="261" spans="1:15" ht="15" customHeight="1" x14ac:dyDescent="0.25">
      <c r="A261">
        <v>21310</v>
      </c>
      <c r="B261" t="s">
        <v>881</v>
      </c>
      <c r="C261">
        <v>201</v>
      </c>
      <c r="D261" t="s">
        <v>799</v>
      </c>
      <c r="E261">
        <v>11100</v>
      </c>
      <c r="F261" t="s">
        <v>855</v>
      </c>
      <c r="G261" t="s">
        <v>804</v>
      </c>
      <c r="H261" t="s">
        <v>805</v>
      </c>
      <c r="I261" s="242">
        <v>1384</v>
      </c>
      <c r="J261" s="47"/>
      <c r="K261" s="48" t="s">
        <v>94</v>
      </c>
      <c r="L261" s="107"/>
      <c r="M261" s="107"/>
      <c r="N261" s="107"/>
      <c r="O261" s="205"/>
    </row>
    <row r="262" spans="1:15" ht="15" customHeight="1" x14ac:dyDescent="0.25">
      <c r="A262">
        <v>21310</v>
      </c>
      <c r="B262" t="s">
        <v>881</v>
      </c>
      <c r="C262">
        <v>201</v>
      </c>
      <c r="D262" t="s">
        <v>799</v>
      </c>
      <c r="E262">
        <v>11150</v>
      </c>
      <c r="F262" t="s">
        <v>856</v>
      </c>
      <c r="G262" t="s">
        <v>804</v>
      </c>
      <c r="H262" t="s">
        <v>805</v>
      </c>
      <c r="I262" s="242">
        <v>15944</v>
      </c>
      <c r="J262" s="47"/>
      <c r="K262" s="48" t="s">
        <v>94</v>
      </c>
      <c r="L262" s="107"/>
      <c r="M262" s="107"/>
      <c r="N262" s="107"/>
      <c r="O262" s="205"/>
    </row>
    <row r="263" spans="1:15" ht="15" customHeight="1" x14ac:dyDescent="0.25">
      <c r="A263">
        <v>21310</v>
      </c>
      <c r="B263" t="s">
        <v>881</v>
      </c>
      <c r="C263">
        <v>201</v>
      </c>
      <c r="D263" t="s">
        <v>799</v>
      </c>
      <c r="E263">
        <v>11151</v>
      </c>
      <c r="F263" t="s">
        <v>817</v>
      </c>
      <c r="G263" t="s">
        <v>804</v>
      </c>
      <c r="H263" t="s">
        <v>805</v>
      </c>
      <c r="I263" s="242">
        <v>1576</v>
      </c>
      <c r="J263" s="47"/>
      <c r="K263" s="48" t="s">
        <v>94</v>
      </c>
      <c r="L263" s="107"/>
      <c r="M263" s="107"/>
      <c r="N263" s="107"/>
      <c r="O263" s="205"/>
    </row>
    <row r="264" spans="1:15" ht="15" customHeight="1" x14ac:dyDescent="0.25">
      <c r="A264">
        <v>21310</v>
      </c>
      <c r="B264" t="s">
        <v>881</v>
      </c>
      <c r="C264">
        <v>201</v>
      </c>
      <c r="D264" t="s">
        <v>799</v>
      </c>
      <c r="E264">
        <v>11202</v>
      </c>
      <c r="F264" t="s">
        <v>818</v>
      </c>
      <c r="G264" t="s">
        <v>804</v>
      </c>
      <c r="H264" t="s">
        <v>805</v>
      </c>
      <c r="I264" s="242">
        <v>1267</v>
      </c>
      <c r="J264" s="47"/>
      <c r="K264" s="48" t="s">
        <v>94</v>
      </c>
      <c r="L264" s="107"/>
      <c r="M264" s="107"/>
      <c r="N264" s="107"/>
      <c r="O264" s="205"/>
    </row>
    <row r="265" spans="1:15" ht="15" customHeight="1" x14ac:dyDescent="0.25">
      <c r="A265">
        <v>21310</v>
      </c>
      <c r="B265" t="s">
        <v>881</v>
      </c>
      <c r="C265">
        <v>201</v>
      </c>
      <c r="D265" t="s">
        <v>799</v>
      </c>
      <c r="E265">
        <v>11204</v>
      </c>
      <c r="F265" t="s">
        <v>878</v>
      </c>
      <c r="G265" t="s">
        <v>804</v>
      </c>
      <c r="H265" t="s">
        <v>805</v>
      </c>
      <c r="I265" s="242">
        <v>864</v>
      </c>
      <c r="J265" s="47"/>
      <c r="K265" s="48" t="s">
        <v>94</v>
      </c>
      <c r="L265" s="107"/>
      <c r="M265" s="107"/>
      <c r="N265" s="107"/>
      <c r="O265" s="205"/>
    </row>
    <row r="266" spans="1:15" ht="15" customHeight="1" x14ac:dyDescent="0.25">
      <c r="A266">
        <v>21310</v>
      </c>
      <c r="B266" t="s">
        <v>881</v>
      </c>
      <c r="C266">
        <v>201</v>
      </c>
      <c r="D266" t="s">
        <v>799</v>
      </c>
      <c r="E266">
        <v>11209</v>
      </c>
      <c r="F266" t="s">
        <v>820</v>
      </c>
      <c r="G266" t="s">
        <v>804</v>
      </c>
      <c r="H266" t="s">
        <v>805</v>
      </c>
      <c r="I266" s="242">
        <v>485</v>
      </c>
      <c r="J266" s="47"/>
      <c r="K266" s="48" t="s">
        <v>94</v>
      </c>
      <c r="L266" s="107"/>
      <c r="M266" s="107"/>
      <c r="N266" s="107"/>
      <c r="O266" s="205"/>
    </row>
    <row r="267" spans="1:15" ht="15" customHeight="1" x14ac:dyDescent="0.25">
      <c r="A267">
        <v>21310</v>
      </c>
      <c r="B267" t="s">
        <v>881</v>
      </c>
      <c r="C267">
        <v>201</v>
      </c>
      <c r="D267" t="s">
        <v>799</v>
      </c>
      <c r="E267">
        <v>11302</v>
      </c>
      <c r="F267" t="s">
        <v>821</v>
      </c>
      <c r="G267" t="s">
        <v>804</v>
      </c>
      <c r="H267" t="s">
        <v>805</v>
      </c>
      <c r="I267" s="242">
        <v>2180</v>
      </c>
      <c r="J267" s="47"/>
      <c r="K267" s="48" t="s">
        <v>94</v>
      </c>
      <c r="L267" s="107"/>
      <c r="M267" s="107"/>
      <c r="N267" s="107"/>
      <c r="O267" s="205"/>
    </row>
    <row r="268" spans="1:15" ht="15" customHeight="1" x14ac:dyDescent="0.25">
      <c r="A268">
        <v>21310</v>
      </c>
      <c r="B268" t="s">
        <v>881</v>
      </c>
      <c r="C268">
        <v>201</v>
      </c>
      <c r="D268" t="s">
        <v>799</v>
      </c>
      <c r="E268">
        <v>11600</v>
      </c>
      <c r="F268" t="s">
        <v>809</v>
      </c>
      <c r="G268" t="s">
        <v>804</v>
      </c>
      <c r="H268" t="s">
        <v>805</v>
      </c>
      <c r="I268" s="242">
        <v>1714</v>
      </c>
      <c r="J268" s="47"/>
      <c r="K268" s="45" t="s">
        <v>90</v>
      </c>
      <c r="L268" s="107"/>
      <c r="M268" s="107"/>
      <c r="N268" s="107"/>
      <c r="O268" s="205"/>
    </row>
    <row r="269" spans="1:15" ht="15" customHeight="1" x14ac:dyDescent="0.25">
      <c r="A269">
        <v>21310</v>
      </c>
      <c r="B269" t="s">
        <v>881</v>
      </c>
      <c r="C269">
        <v>201</v>
      </c>
      <c r="D269" t="s">
        <v>799</v>
      </c>
      <c r="E269">
        <v>11951</v>
      </c>
      <c r="F269" t="s">
        <v>815</v>
      </c>
      <c r="G269" t="s">
        <v>804</v>
      </c>
      <c r="H269" t="s">
        <v>805</v>
      </c>
      <c r="I269" s="242">
        <v>-2469</v>
      </c>
      <c r="J269" s="47"/>
      <c r="K269" s="48" t="s">
        <v>94</v>
      </c>
      <c r="L269" s="107"/>
      <c r="M269" s="107"/>
      <c r="N269" s="107"/>
      <c r="O269" s="205"/>
    </row>
    <row r="270" spans="1:15" ht="15" customHeight="1" x14ac:dyDescent="0.25">
      <c r="A270">
        <v>21310</v>
      </c>
      <c r="B270" t="s">
        <v>881</v>
      </c>
      <c r="C270">
        <v>201</v>
      </c>
      <c r="D270" t="s">
        <v>799</v>
      </c>
      <c r="E270">
        <v>11952</v>
      </c>
      <c r="F270" t="s">
        <v>827</v>
      </c>
      <c r="G270" t="s">
        <v>804</v>
      </c>
      <c r="H270" t="s">
        <v>805</v>
      </c>
      <c r="I270" s="242">
        <v>40</v>
      </c>
      <c r="J270" s="47"/>
      <c r="K270" s="48" t="s">
        <v>94</v>
      </c>
      <c r="L270" s="107"/>
      <c r="M270" s="107"/>
      <c r="N270" s="107"/>
      <c r="O270" s="205"/>
    </row>
    <row r="271" spans="1:15" ht="15" customHeight="1" x14ac:dyDescent="0.25">
      <c r="A271">
        <v>21310</v>
      </c>
      <c r="B271" t="s">
        <v>881</v>
      </c>
      <c r="C271">
        <v>201</v>
      </c>
      <c r="D271" t="s">
        <v>799</v>
      </c>
      <c r="E271">
        <v>12200</v>
      </c>
      <c r="F271" t="s">
        <v>862</v>
      </c>
      <c r="G271" t="s">
        <v>804</v>
      </c>
      <c r="H271" t="s">
        <v>805</v>
      </c>
      <c r="I271" s="242">
        <v>6809</v>
      </c>
      <c r="J271" s="47"/>
      <c r="K271" s="48" t="s">
        <v>94</v>
      </c>
      <c r="L271" s="107"/>
      <c r="M271" s="107"/>
      <c r="N271" s="107"/>
      <c r="O271" s="205"/>
    </row>
    <row r="272" spans="1:15" ht="15" customHeight="1" x14ac:dyDescent="0.25">
      <c r="A272">
        <v>21310</v>
      </c>
      <c r="B272" t="s">
        <v>881</v>
      </c>
      <c r="C272">
        <v>201</v>
      </c>
      <c r="D272" t="s">
        <v>799</v>
      </c>
      <c r="E272">
        <v>12400</v>
      </c>
      <c r="F272" t="s">
        <v>829</v>
      </c>
      <c r="G272" t="s">
        <v>804</v>
      </c>
      <c r="H272" t="s">
        <v>805</v>
      </c>
      <c r="I272" s="242">
        <v>2918</v>
      </c>
      <c r="J272" s="47"/>
      <c r="K272" s="48" t="s">
        <v>94</v>
      </c>
      <c r="L272" s="107"/>
      <c r="M272" s="107"/>
      <c r="N272" s="107"/>
      <c r="O272" s="205"/>
    </row>
    <row r="273" spans="1:15" ht="15" customHeight="1" x14ac:dyDescent="0.25">
      <c r="A273">
        <v>21310</v>
      </c>
      <c r="B273" t="s">
        <v>881</v>
      </c>
      <c r="C273">
        <v>201</v>
      </c>
      <c r="D273" t="s">
        <v>799</v>
      </c>
      <c r="E273">
        <v>14290</v>
      </c>
      <c r="F273" t="s">
        <v>830</v>
      </c>
      <c r="G273" t="s">
        <v>804</v>
      </c>
      <c r="H273" t="s">
        <v>805</v>
      </c>
      <c r="I273" s="242">
        <v>6272</v>
      </c>
      <c r="J273" s="47"/>
      <c r="K273" s="48" t="s">
        <v>95</v>
      </c>
      <c r="L273" s="107"/>
      <c r="M273" s="107"/>
      <c r="N273" s="107"/>
      <c r="O273" s="205"/>
    </row>
    <row r="274" spans="1:15" ht="15" customHeight="1" x14ac:dyDescent="0.25">
      <c r="A274">
        <v>21310</v>
      </c>
      <c r="B274" t="s">
        <v>881</v>
      </c>
      <c r="C274">
        <v>201</v>
      </c>
      <c r="D274" t="s">
        <v>799</v>
      </c>
      <c r="E274">
        <v>16000</v>
      </c>
      <c r="F274" t="s">
        <v>865</v>
      </c>
      <c r="G274" t="s">
        <v>804</v>
      </c>
      <c r="H274" t="s">
        <v>805</v>
      </c>
      <c r="I274" s="242">
        <v>-119444</v>
      </c>
      <c r="J274" s="47"/>
      <c r="K274" s="48" t="s">
        <v>98</v>
      </c>
      <c r="L274" s="107"/>
      <c r="M274" s="107"/>
      <c r="N274" s="107"/>
      <c r="O274" s="205"/>
    </row>
    <row r="275" spans="1:15" ht="15" customHeight="1" x14ac:dyDescent="0.25">
      <c r="A275">
        <v>21310</v>
      </c>
      <c r="B275" t="s">
        <v>881</v>
      </c>
      <c r="C275">
        <v>201</v>
      </c>
      <c r="D275" t="s">
        <v>799</v>
      </c>
      <c r="E275">
        <v>16003</v>
      </c>
      <c r="F275" t="s">
        <v>866</v>
      </c>
      <c r="G275" t="s">
        <v>804</v>
      </c>
      <c r="H275" t="s">
        <v>805</v>
      </c>
      <c r="I275" s="242">
        <v>-25093</v>
      </c>
      <c r="J275" s="47"/>
      <c r="K275" s="48" t="s">
        <v>771</v>
      </c>
      <c r="L275" s="107"/>
      <c r="M275" s="107"/>
      <c r="N275" s="107"/>
      <c r="O275" s="205"/>
    </row>
    <row r="276" spans="1:15" ht="15" customHeight="1" x14ac:dyDescent="0.25">
      <c r="A276">
        <v>21310</v>
      </c>
      <c r="B276" t="s">
        <v>881</v>
      </c>
      <c r="C276">
        <v>201</v>
      </c>
      <c r="D276" t="s">
        <v>799</v>
      </c>
      <c r="E276">
        <v>17000</v>
      </c>
      <c r="F276" t="s">
        <v>868</v>
      </c>
      <c r="G276" t="s">
        <v>804</v>
      </c>
      <c r="H276" t="s">
        <v>805</v>
      </c>
      <c r="I276" s="242">
        <v>-18839</v>
      </c>
      <c r="J276" s="47"/>
      <c r="K276" s="48" t="s">
        <v>735</v>
      </c>
      <c r="L276" s="107"/>
      <c r="M276" s="107"/>
      <c r="N276" s="107"/>
      <c r="O276" s="205"/>
    </row>
    <row r="277" spans="1:15" ht="15" customHeight="1" x14ac:dyDescent="0.25">
      <c r="A277">
        <v>21310</v>
      </c>
      <c r="B277" t="s">
        <v>881</v>
      </c>
      <c r="C277">
        <v>201</v>
      </c>
      <c r="D277" t="s">
        <v>799</v>
      </c>
      <c r="E277">
        <v>17100</v>
      </c>
      <c r="F277" t="s">
        <v>810</v>
      </c>
      <c r="G277" t="s">
        <v>804</v>
      </c>
      <c r="H277" t="s">
        <v>805</v>
      </c>
      <c r="I277" s="242">
        <v>-29826</v>
      </c>
      <c r="J277" s="47"/>
      <c r="K277" s="48" t="s">
        <v>96</v>
      </c>
      <c r="L277" s="107"/>
      <c r="M277" s="107"/>
      <c r="N277" s="107"/>
      <c r="O277" s="205"/>
    </row>
    <row r="278" spans="1:15" ht="15" customHeight="1" x14ac:dyDescent="0.25">
      <c r="A278">
        <v>21310</v>
      </c>
      <c r="B278" t="s">
        <v>881</v>
      </c>
      <c r="C278">
        <v>201</v>
      </c>
      <c r="D278" t="s">
        <v>799</v>
      </c>
      <c r="E278">
        <v>17290</v>
      </c>
      <c r="F278" t="s">
        <v>830</v>
      </c>
      <c r="G278" t="s">
        <v>804</v>
      </c>
      <c r="H278" t="s">
        <v>805</v>
      </c>
      <c r="I278" s="242">
        <v>-6272</v>
      </c>
      <c r="J278" s="47"/>
      <c r="K278" s="45" t="s">
        <v>97</v>
      </c>
      <c r="L278" s="107"/>
      <c r="M278" s="107"/>
      <c r="N278" s="107"/>
      <c r="O278" s="205"/>
    </row>
    <row r="279" spans="1:15" ht="15" customHeight="1" x14ac:dyDescent="0.25">
      <c r="A279">
        <v>21310</v>
      </c>
      <c r="B279" t="s">
        <v>881</v>
      </c>
      <c r="C279">
        <v>201</v>
      </c>
      <c r="D279" t="s">
        <v>799</v>
      </c>
      <c r="E279">
        <v>19500</v>
      </c>
      <c r="F279" t="s">
        <v>838</v>
      </c>
      <c r="G279" t="s">
        <v>804</v>
      </c>
      <c r="H279" t="s">
        <v>805</v>
      </c>
      <c r="I279" s="242">
        <v>-7973</v>
      </c>
      <c r="J279" s="47"/>
      <c r="K279" s="48" t="s">
        <v>100</v>
      </c>
      <c r="L279" s="107"/>
      <c r="M279" s="107"/>
      <c r="N279" s="107"/>
      <c r="O279" s="205"/>
    </row>
    <row r="280" spans="1:15" ht="15" customHeight="1" x14ac:dyDescent="0.25">
      <c r="A280">
        <v>21400</v>
      </c>
      <c r="B280" t="s">
        <v>882</v>
      </c>
      <c r="C280">
        <v>201</v>
      </c>
      <c r="D280" t="s">
        <v>799</v>
      </c>
      <c r="E280">
        <v>10100</v>
      </c>
      <c r="F280" t="s">
        <v>803</v>
      </c>
      <c r="G280" t="s">
        <v>804</v>
      </c>
      <c r="H280" t="s">
        <v>805</v>
      </c>
      <c r="I280" s="242">
        <v>8279572</v>
      </c>
      <c r="J280" s="47"/>
      <c r="K280" s="48" t="s">
        <v>90</v>
      </c>
      <c r="L280" s="107"/>
      <c r="M280" s="107"/>
      <c r="N280" s="107"/>
      <c r="O280" s="205"/>
    </row>
    <row r="281" spans="1:15" ht="15" customHeight="1" x14ac:dyDescent="0.25">
      <c r="A281">
        <v>21400</v>
      </c>
      <c r="B281" t="s">
        <v>882</v>
      </c>
      <c r="C281">
        <v>201</v>
      </c>
      <c r="D281" t="s">
        <v>799</v>
      </c>
      <c r="E281">
        <v>10200</v>
      </c>
      <c r="F281" t="s">
        <v>848</v>
      </c>
      <c r="G281" t="s">
        <v>804</v>
      </c>
      <c r="H281" t="s">
        <v>805</v>
      </c>
      <c r="I281" s="242">
        <v>398848</v>
      </c>
      <c r="J281" s="47"/>
      <c r="K281" s="48" t="s">
        <v>90</v>
      </c>
      <c r="L281" s="107"/>
      <c r="M281" s="107"/>
      <c r="N281" s="107"/>
      <c r="O281" s="205"/>
    </row>
    <row r="282" spans="1:15" ht="15" customHeight="1" x14ac:dyDescent="0.25">
      <c r="A282">
        <v>21400</v>
      </c>
      <c r="B282" t="s">
        <v>882</v>
      </c>
      <c r="C282">
        <v>201</v>
      </c>
      <c r="D282" t="s">
        <v>799</v>
      </c>
      <c r="E282">
        <v>10201</v>
      </c>
      <c r="F282" t="s">
        <v>849</v>
      </c>
      <c r="G282" t="s">
        <v>804</v>
      </c>
      <c r="H282" t="s">
        <v>805</v>
      </c>
      <c r="I282" s="242">
        <v>215</v>
      </c>
      <c r="J282" s="47"/>
      <c r="K282" s="48" t="s">
        <v>90</v>
      </c>
      <c r="L282" s="107"/>
      <c r="M282" s="107"/>
      <c r="N282" s="107"/>
      <c r="O282" s="205"/>
    </row>
    <row r="283" spans="1:15" ht="15" customHeight="1" x14ac:dyDescent="0.25">
      <c r="A283">
        <v>21400</v>
      </c>
      <c r="B283" t="s">
        <v>882</v>
      </c>
      <c r="C283">
        <v>201</v>
      </c>
      <c r="D283" t="s">
        <v>799</v>
      </c>
      <c r="E283">
        <v>10202</v>
      </c>
      <c r="F283" t="s">
        <v>850</v>
      </c>
      <c r="G283" t="s">
        <v>804</v>
      </c>
      <c r="H283" t="s">
        <v>805</v>
      </c>
      <c r="I283" s="242">
        <v>40762</v>
      </c>
      <c r="J283" s="47"/>
      <c r="K283" s="48" t="s">
        <v>90</v>
      </c>
      <c r="L283" s="107"/>
      <c r="M283" s="107"/>
      <c r="N283" s="107"/>
      <c r="O283" s="205"/>
    </row>
    <row r="284" spans="1:15" ht="15" customHeight="1" x14ac:dyDescent="0.25">
      <c r="A284">
        <v>21400</v>
      </c>
      <c r="B284" t="s">
        <v>882</v>
      </c>
      <c r="C284">
        <v>201</v>
      </c>
      <c r="D284" t="s">
        <v>799</v>
      </c>
      <c r="E284">
        <v>10204</v>
      </c>
      <c r="F284" t="s">
        <v>851</v>
      </c>
      <c r="G284" t="s">
        <v>804</v>
      </c>
      <c r="H284" t="s">
        <v>805</v>
      </c>
      <c r="I284" s="242">
        <v>574600</v>
      </c>
      <c r="J284" s="47"/>
      <c r="K284" s="48" t="s">
        <v>90</v>
      </c>
      <c r="L284" s="107"/>
      <c r="M284" s="107"/>
      <c r="N284" s="107"/>
      <c r="O284" s="205"/>
    </row>
    <row r="285" spans="1:15" ht="15" customHeight="1" x14ac:dyDescent="0.25">
      <c r="A285">
        <v>21400</v>
      </c>
      <c r="B285" t="s">
        <v>882</v>
      </c>
      <c r="C285">
        <v>201</v>
      </c>
      <c r="D285" t="s">
        <v>799</v>
      </c>
      <c r="E285">
        <v>10301</v>
      </c>
      <c r="F285" t="s">
        <v>883</v>
      </c>
      <c r="G285" t="s">
        <v>804</v>
      </c>
      <c r="H285" t="s">
        <v>805</v>
      </c>
      <c r="I285" s="242">
        <v>332</v>
      </c>
      <c r="J285" s="47"/>
      <c r="K285" s="48" t="s">
        <v>90</v>
      </c>
      <c r="L285" s="107"/>
      <c r="M285" s="107"/>
      <c r="N285" s="107"/>
      <c r="O285" s="205"/>
    </row>
    <row r="286" spans="1:15" ht="15" customHeight="1" x14ac:dyDescent="0.25">
      <c r="A286">
        <v>21400</v>
      </c>
      <c r="B286" t="s">
        <v>882</v>
      </c>
      <c r="C286">
        <v>201</v>
      </c>
      <c r="D286" t="s">
        <v>799</v>
      </c>
      <c r="E286">
        <v>10400</v>
      </c>
      <c r="F286" t="s">
        <v>852</v>
      </c>
      <c r="G286" t="s">
        <v>804</v>
      </c>
      <c r="H286" t="s">
        <v>805</v>
      </c>
      <c r="I286" s="242">
        <v>26554</v>
      </c>
      <c r="J286" s="47"/>
      <c r="K286" s="48" t="s">
        <v>90</v>
      </c>
      <c r="L286" s="107"/>
      <c r="M286" s="107"/>
      <c r="N286" s="107"/>
      <c r="O286" s="205"/>
    </row>
    <row r="287" spans="1:15" ht="15" customHeight="1" x14ac:dyDescent="0.25">
      <c r="A287">
        <v>21400</v>
      </c>
      <c r="B287" t="s">
        <v>882</v>
      </c>
      <c r="C287">
        <v>201</v>
      </c>
      <c r="D287" t="s">
        <v>799</v>
      </c>
      <c r="E287">
        <v>10500</v>
      </c>
      <c r="F287" t="s">
        <v>806</v>
      </c>
      <c r="G287" t="s">
        <v>804</v>
      </c>
      <c r="H287" t="s">
        <v>805</v>
      </c>
      <c r="I287" s="242">
        <v>8452</v>
      </c>
      <c r="J287" s="47"/>
      <c r="K287" s="48" t="s">
        <v>90</v>
      </c>
      <c r="L287" s="107"/>
      <c r="M287" s="107"/>
      <c r="N287" s="107"/>
      <c r="O287" s="205"/>
    </row>
    <row r="288" spans="1:15" ht="15" customHeight="1" x14ac:dyDescent="0.25">
      <c r="A288">
        <v>21400</v>
      </c>
      <c r="B288" t="s">
        <v>882</v>
      </c>
      <c r="C288">
        <v>201</v>
      </c>
      <c r="D288" t="s">
        <v>799</v>
      </c>
      <c r="E288">
        <v>10501</v>
      </c>
      <c r="F288" t="s">
        <v>807</v>
      </c>
      <c r="G288" t="s">
        <v>804</v>
      </c>
      <c r="H288" t="s">
        <v>805</v>
      </c>
      <c r="I288" s="242">
        <v>3054</v>
      </c>
      <c r="J288" s="47"/>
      <c r="K288" s="48" t="s">
        <v>90</v>
      </c>
      <c r="L288" s="107"/>
      <c r="M288" s="107"/>
      <c r="N288" s="107"/>
      <c r="O288" s="205"/>
    </row>
    <row r="289" spans="1:15" ht="15" customHeight="1" x14ac:dyDescent="0.25">
      <c r="A289">
        <v>21400</v>
      </c>
      <c r="B289" t="s">
        <v>882</v>
      </c>
      <c r="C289">
        <v>201</v>
      </c>
      <c r="D289" t="s">
        <v>799</v>
      </c>
      <c r="E289">
        <v>10900</v>
      </c>
      <c r="F289" t="s">
        <v>802</v>
      </c>
      <c r="G289" t="s">
        <v>804</v>
      </c>
      <c r="H289" t="s">
        <v>805</v>
      </c>
      <c r="I289" s="242">
        <v>1496710</v>
      </c>
      <c r="J289" s="47"/>
      <c r="K289" s="48" t="s">
        <v>91</v>
      </c>
      <c r="L289" s="107"/>
      <c r="M289" s="107"/>
      <c r="N289" s="107"/>
      <c r="O289" s="205"/>
    </row>
    <row r="290" spans="1:15" ht="15" customHeight="1" x14ac:dyDescent="0.25">
      <c r="A290">
        <v>21400</v>
      </c>
      <c r="B290" t="s">
        <v>882</v>
      </c>
      <c r="C290">
        <v>201</v>
      </c>
      <c r="D290" t="s">
        <v>799</v>
      </c>
      <c r="E290">
        <v>10990</v>
      </c>
      <c r="F290" t="s">
        <v>123</v>
      </c>
      <c r="G290" t="s">
        <v>804</v>
      </c>
      <c r="H290" t="s">
        <v>805</v>
      </c>
      <c r="I290" s="242">
        <v>1344605</v>
      </c>
      <c r="J290" s="47"/>
      <c r="K290" s="48" t="s">
        <v>92</v>
      </c>
      <c r="L290" s="107"/>
      <c r="M290" s="107"/>
      <c r="N290" s="107"/>
      <c r="O290" s="205"/>
    </row>
    <row r="291" spans="1:15" ht="15" customHeight="1" x14ac:dyDescent="0.25">
      <c r="A291">
        <v>21400</v>
      </c>
      <c r="B291" t="s">
        <v>882</v>
      </c>
      <c r="C291">
        <v>201</v>
      </c>
      <c r="D291" t="s">
        <v>799</v>
      </c>
      <c r="E291">
        <v>11000</v>
      </c>
      <c r="F291" t="s">
        <v>853</v>
      </c>
      <c r="G291" t="s">
        <v>804</v>
      </c>
      <c r="H291" t="s">
        <v>805</v>
      </c>
      <c r="I291" s="242">
        <v>6577</v>
      </c>
      <c r="J291" s="47"/>
      <c r="K291" s="48" t="s">
        <v>94</v>
      </c>
      <c r="L291" s="107"/>
      <c r="M291" s="107"/>
      <c r="N291" s="107"/>
      <c r="O291" s="205"/>
    </row>
    <row r="292" spans="1:15" ht="15" customHeight="1" x14ac:dyDescent="0.25">
      <c r="A292">
        <v>21400</v>
      </c>
      <c r="B292" t="s">
        <v>882</v>
      </c>
      <c r="C292">
        <v>201</v>
      </c>
      <c r="D292" t="s">
        <v>799</v>
      </c>
      <c r="E292">
        <v>11052</v>
      </c>
      <c r="F292" t="s">
        <v>854</v>
      </c>
      <c r="G292" t="s">
        <v>804</v>
      </c>
      <c r="H292" t="s">
        <v>805</v>
      </c>
      <c r="I292" s="242">
        <v>27976</v>
      </c>
      <c r="J292" s="47"/>
      <c r="K292" s="48" t="s">
        <v>94</v>
      </c>
      <c r="L292" s="107"/>
      <c r="M292" s="107"/>
      <c r="N292" s="107"/>
      <c r="O292" s="205"/>
    </row>
    <row r="293" spans="1:15" ht="15" customHeight="1" x14ac:dyDescent="0.25">
      <c r="A293">
        <v>21400</v>
      </c>
      <c r="B293" t="s">
        <v>882</v>
      </c>
      <c r="C293">
        <v>201</v>
      </c>
      <c r="D293" t="s">
        <v>799</v>
      </c>
      <c r="E293">
        <v>11100</v>
      </c>
      <c r="F293" t="s">
        <v>855</v>
      </c>
      <c r="G293" t="s">
        <v>804</v>
      </c>
      <c r="H293" t="s">
        <v>805</v>
      </c>
      <c r="I293" s="242">
        <v>5253</v>
      </c>
      <c r="J293" s="47"/>
      <c r="K293" s="48" t="s">
        <v>94</v>
      </c>
      <c r="L293" s="107"/>
      <c r="M293" s="107"/>
      <c r="N293" s="107"/>
      <c r="O293" s="205"/>
    </row>
    <row r="294" spans="1:15" ht="15" customHeight="1" x14ac:dyDescent="0.25">
      <c r="A294">
        <v>21400</v>
      </c>
      <c r="B294" t="s">
        <v>882</v>
      </c>
      <c r="C294">
        <v>201</v>
      </c>
      <c r="D294" t="s">
        <v>799</v>
      </c>
      <c r="E294">
        <v>11150</v>
      </c>
      <c r="F294" t="s">
        <v>856</v>
      </c>
      <c r="G294" t="s">
        <v>804</v>
      </c>
      <c r="H294" t="s">
        <v>805</v>
      </c>
      <c r="I294" s="242">
        <v>149591</v>
      </c>
      <c r="J294" s="47"/>
      <c r="K294" s="48" t="s">
        <v>94</v>
      </c>
      <c r="L294" s="107"/>
      <c r="M294" s="107"/>
      <c r="N294" s="107"/>
      <c r="O294" s="205"/>
    </row>
    <row r="295" spans="1:15" ht="15" customHeight="1" x14ac:dyDescent="0.25">
      <c r="A295">
        <v>21400</v>
      </c>
      <c r="B295" t="s">
        <v>882</v>
      </c>
      <c r="C295">
        <v>201</v>
      </c>
      <c r="D295" t="s">
        <v>799</v>
      </c>
      <c r="E295">
        <v>11151</v>
      </c>
      <c r="F295" t="s">
        <v>817</v>
      </c>
      <c r="G295" t="s">
        <v>804</v>
      </c>
      <c r="H295" t="s">
        <v>805</v>
      </c>
      <c r="I295" s="242">
        <v>19776</v>
      </c>
      <c r="J295" s="47"/>
      <c r="K295" s="48" t="s">
        <v>94</v>
      </c>
      <c r="L295" s="107"/>
      <c r="M295" s="107"/>
      <c r="N295" s="107"/>
      <c r="O295" s="205"/>
    </row>
    <row r="296" spans="1:15" ht="15" customHeight="1" x14ac:dyDescent="0.25">
      <c r="A296">
        <v>21400</v>
      </c>
      <c r="B296" t="s">
        <v>882</v>
      </c>
      <c r="C296">
        <v>201</v>
      </c>
      <c r="D296" t="s">
        <v>799</v>
      </c>
      <c r="E296">
        <v>11200</v>
      </c>
      <c r="F296" t="s">
        <v>857</v>
      </c>
      <c r="G296" t="s">
        <v>804</v>
      </c>
      <c r="H296" t="s">
        <v>805</v>
      </c>
      <c r="I296" s="242">
        <v>1331</v>
      </c>
      <c r="J296" s="47"/>
      <c r="K296" s="48" t="s">
        <v>94</v>
      </c>
      <c r="L296" s="107"/>
      <c r="M296" s="107"/>
      <c r="N296" s="107"/>
      <c r="O296" s="205"/>
    </row>
    <row r="297" spans="1:15" ht="15" customHeight="1" x14ac:dyDescent="0.25">
      <c r="A297">
        <v>21400</v>
      </c>
      <c r="B297" t="s">
        <v>882</v>
      </c>
      <c r="C297">
        <v>201</v>
      </c>
      <c r="D297" t="s">
        <v>799</v>
      </c>
      <c r="E297">
        <v>11201</v>
      </c>
      <c r="F297" t="s">
        <v>858</v>
      </c>
      <c r="G297" t="s">
        <v>804</v>
      </c>
      <c r="H297" t="s">
        <v>805</v>
      </c>
      <c r="I297" s="242">
        <v>4008</v>
      </c>
      <c r="J297" s="47"/>
      <c r="K297" s="48" t="s">
        <v>94</v>
      </c>
      <c r="L297" s="107"/>
      <c r="M297" s="107"/>
      <c r="N297" s="107"/>
      <c r="O297" s="205"/>
    </row>
    <row r="298" spans="1:15" ht="15" customHeight="1" x14ac:dyDescent="0.25">
      <c r="A298">
        <v>21400</v>
      </c>
      <c r="B298" t="s">
        <v>882</v>
      </c>
      <c r="C298">
        <v>201</v>
      </c>
      <c r="D298" t="s">
        <v>799</v>
      </c>
      <c r="E298">
        <v>11202</v>
      </c>
      <c r="F298" t="s">
        <v>818</v>
      </c>
      <c r="G298" t="s">
        <v>804</v>
      </c>
      <c r="H298" t="s">
        <v>805</v>
      </c>
      <c r="I298" s="242">
        <v>10271</v>
      </c>
      <c r="J298" s="47"/>
      <c r="K298" s="48" t="s">
        <v>94</v>
      </c>
      <c r="L298" s="107"/>
      <c r="M298" s="107"/>
      <c r="N298" s="107"/>
      <c r="O298" s="205"/>
    </row>
    <row r="299" spans="1:15" ht="15" customHeight="1" x14ac:dyDescent="0.25">
      <c r="A299">
        <v>21400</v>
      </c>
      <c r="B299" t="s">
        <v>882</v>
      </c>
      <c r="C299">
        <v>201</v>
      </c>
      <c r="D299" t="s">
        <v>799</v>
      </c>
      <c r="E299">
        <v>11209</v>
      </c>
      <c r="F299" t="s">
        <v>820</v>
      </c>
      <c r="G299" t="s">
        <v>804</v>
      </c>
      <c r="H299" t="s">
        <v>805</v>
      </c>
      <c r="I299" s="242">
        <v>8854</v>
      </c>
      <c r="J299" s="47"/>
      <c r="K299" s="48" t="s">
        <v>94</v>
      </c>
      <c r="L299" s="107"/>
      <c r="M299" s="107"/>
      <c r="N299" s="107"/>
      <c r="O299" s="205"/>
    </row>
    <row r="300" spans="1:15" ht="15" customHeight="1" x14ac:dyDescent="0.25">
      <c r="A300">
        <v>21400</v>
      </c>
      <c r="B300" t="s">
        <v>882</v>
      </c>
      <c r="C300">
        <v>201</v>
      </c>
      <c r="D300" t="s">
        <v>799</v>
      </c>
      <c r="E300">
        <v>11301</v>
      </c>
      <c r="F300" t="s">
        <v>860</v>
      </c>
      <c r="G300" t="s">
        <v>804</v>
      </c>
      <c r="H300" t="s">
        <v>805</v>
      </c>
      <c r="I300" s="242">
        <v>181</v>
      </c>
      <c r="J300" s="47"/>
      <c r="K300" s="48" t="s">
        <v>94</v>
      </c>
      <c r="L300" s="107"/>
      <c r="M300" s="107"/>
      <c r="N300" s="107"/>
      <c r="O300" s="205"/>
    </row>
    <row r="301" spans="1:15" ht="15" customHeight="1" x14ac:dyDescent="0.25">
      <c r="A301">
        <v>21400</v>
      </c>
      <c r="B301" t="s">
        <v>882</v>
      </c>
      <c r="C301">
        <v>201</v>
      </c>
      <c r="D301" t="s">
        <v>799</v>
      </c>
      <c r="E301">
        <v>11302</v>
      </c>
      <c r="F301" t="s">
        <v>821</v>
      </c>
      <c r="G301" t="s">
        <v>804</v>
      </c>
      <c r="H301" t="s">
        <v>805</v>
      </c>
      <c r="I301" s="242">
        <v>5849</v>
      </c>
      <c r="J301" s="47"/>
      <c r="K301" s="48" t="s">
        <v>94</v>
      </c>
      <c r="L301" s="107"/>
      <c r="M301" s="107"/>
      <c r="N301" s="107"/>
      <c r="O301" s="205"/>
    </row>
    <row r="302" spans="1:15" ht="15" customHeight="1" x14ac:dyDescent="0.25">
      <c r="A302">
        <v>21400</v>
      </c>
      <c r="B302" t="s">
        <v>882</v>
      </c>
      <c r="C302">
        <v>201</v>
      </c>
      <c r="D302" t="s">
        <v>799</v>
      </c>
      <c r="E302">
        <v>11302</v>
      </c>
      <c r="F302" t="s">
        <v>821</v>
      </c>
      <c r="G302">
        <v>113103</v>
      </c>
      <c r="H302" t="s">
        <v>884</v>
      </c>
      <c r="I302" s="242">
        <v>105</v>
      </c>
      <c r="J302" s="47"/>
      <c r="K302" s="48" t="s">
        <v>94</v>
      </c>
      <c r="L302" s="107"/>
      <c r="M302" s="107"/>
      <c r="N302" s="107"/>
      <c r="O302" s="205"/>
    </row>
    <row r="303" spans="1:15" ht="15" customHeight="1" x14ac:dyDescent="0.25">
      <c r="A303">
        <v>21400</v>
      </c>
      <c r="B303" t="s">
        <v>882</v>
      </c>
      <c r="C303">
        <v>201</v>
      </c>
      <c r="D303" t="s">
        <v>799</v>
      </c>
      <c r="E303">
        <v>11400</v>
      </c>
      <c r="F303" t="s">
        <v>822</v>
      </c>
      <c r="G303" t="s">
        <v>804</v>
      </c>
      <c r="H303" t="s">
        <v>805</v>
      </c>
      <c r="I303" s="242">
        <v>2239</v>
      </c>
      <c r="J303" s="47"/>
      <c r="K303" s="48" t="s">
        <v>94</v>
      </c>
      <c r="L303" s="107"/>
      <c r="M303" s="107"/>
      <c r="N303" s="107"/>
      <c r="O303" s="205"/>
    </row>
    <row r="304" spans="1:15" ht="15" customHeight="1" x14ac:dyDescent="0.25">
      <c r="A304">
        <v>21400</v>
      </c>
      <c r="B304" t="s">
        <v>882</v>
      </c>
      <c r="C304">
        <v>201</v>
      </c>
      <c r="D304" t="s">
        <v>799</v>
      </c>
      <c r="E304">
        <v>11500</v>
      </c>
      <c r="F304" t="s">
        <v>823</v>
      </c>
      <c r="G304" t="s">
        <v>804</v>
      </c>
      <c r="H304" t="s">
        <v>805</v>
      </c>
      <c r="I304" s="242">
        <v>4140</v>
      </c>
      <c r="J304" s="47"/>
      <c r="K304" s="48" t="s">
        <v>94</v>
      </c>
      <c r="L304" s="107"/>
      <c r="M304" s="107"/>
      <c r="N304" s="107"/>
      <c r="O304" s="205"/>
    </row>
    <row r="305" spans="1:15" ht="15" customHeight="1" x14ac:dyDescent="0.25">
      <c r="A305">
        <v>21400</v>
      </c>
      <c r="B305" t="s">
        <v>882</v>
      </c>
      <c r="C305">
        <v>201</v>
      </c>
      <c r="D305" t="s">
        <v>799</v>
      </c>
      <c r="E305">
        <v>11600</v>
      </c>
      <c r="F305" t="s">
        <v>809</v>
      </c>
      <c r="G305" t="s">
        <v>804</v>
      </c>
      <c r="H305" t="s">
        <v>805</v>
      </c>
      <c r="I305" s="242">
        <v>11328</v>
      </c>
      <c r="J305" s="47"/>
      <c r="K305" s="45" t="s">
        <v>90</v>
      </c>
      <c r="L305" s="107"/>
      <c r="M305" s="107"/>
      <c r="N305" s="107"/>
      <c r="O305" s="205"/>
    </row>
    <row r="306" spans="1:15" ht="15" customHeight="1" x14ac:dyDescent="0.25">
      <c r="A306">
        <v>21400</v>
      </c>
      <c r="B306" t="s">
        <v>882</v>
      </c>
      <c r="C306">
        <v>201</v>
      </c>
      <c r="D306" t="s">
        <v>799</v>
      </c>
      <c r="E306">
        <v>11601</v>
      </c>
      <c r="F306" t="s">
        <v>885</v>
      </c>
      <c r="G306" t="s">
        <v>804</v>
      </c>
      <c r="H306" t="s">
        <v>805</v>
      </c>
      <c r="I306" s="242">
        <v>7005</v>
      </c>
      <c r="J306" s="47"/>
      <c r="K306" s="45" t="s">
        <v>90</v>
      </c>
      <c r="L306" s="107"/>
      <c r="M306" s="107"/>
      <c r="N306" s="107"/>
      <c r="O306" s="205"/>
    </row>
    <row r="307" spans="1:15" ht="15" customHeight="1" x14ac:dyDescent="0.25">
      <c r="A307">
        <v>21400</v>
      </c>
      <c r="B307" t="s">
        <v>882</v>
      </c>
      <c r="C307">
        <v>201</v>
      </c>
      <c r="D307" t="s">
        <v>799</v>
      </c>
      <c r="E307">
        <v>11701</v>
      </c>
      <c r="F307" t="s">
        <v>879</v>
      </c>
      <c r="G307" t="s">
        <v>804</v>
      </c>
      <c r="H307" t="s">
        <v>805</v>
      </c>
      <c r="I307" s="242">
        <v>0</v>
      </c>
      <c r="J307" s="47"/>
      <c r="K307" s="48" t="s">
        <v>94</v>
      </c>
      <c r="L307" s="107"/>
      <c r="M307" s="107"/>
      <c r="N307" s="107"/>
      <c r="O307" s="205"/>
    </row>
    <row r="308" spans="1:15" ht="15" customHeight="1" x14ac:dyDescent="0.25">
      <c r="A308">
        <v>21400</v>
      </c>
      <c r="B308" t="s">
        <v>882</v>
      </c>
      <c r="C308">
        <v>201</v>
      </c>
      <c r="D308" t="s">
        <v>799</v>
      </c>
      <c r="E308">
        <v>11704</v>
      </c>
      <c r="F308" t="s">
        <v>824</v>
      </c>
      <c r="G308" t="s">
        <v>804</v>
      </c>
      <c r="H308" t="s">
        <v>805</v>
      </c>
      <c r="I308" s="242">
        <v>25483</v>
      </c>
      <c r="J308" s="47"/>
      <c r="K308" s="48" t="s">
        <v>94</v>
      </c>
      <c r="L308" s="107"/>
      <c r="M308" s="107"/>
      <c r="N308" s="107"/>
      <c r="O308" s="205"/>
    </row>
    <row r="309" spans="1:15" ht="15" customHeight="1" x14ac:dyDescent="0.25">
      <c r="A309">
        <v>21400</v>
      </c>
      <c r="B309" t="s">
        <v>882</v>
      </c>
      <c r="C309">
        <v>201</v>
      </c>
      <c r="D309" t="s">
        <v>799</v>
      </c>
      <c r="E309">
        <v>11951</v>
      </c>
      <c r="F309" t="s">
        <v>815</v>
      </c>
      <c r="G309" t="s">
        <v>804</v>
      </c>
      <c r="H309" t="s">
        <v>805</v>
      </c>
      <c r="I309" s="242">
        <v>0</v>
      </c>
      <c r="J309" s="47"/>
      <c r="K309" s="48" t="s">
        <v>94</v>
      </c>
      <c r="L309" s="107"/>
      <c r="M309" s="107"/>
      <c r="N309" s="107"/>
      <c r="O309" s="205"/>
    </row>
    <row r="310" spans="1:15" ht="15" customHeight="1" x14ac:dyDescent="0.25">
      <c r="A310">
        <v>21400</v>
      </c>
      <c r="B310" t="s">
        <v>882</v>
      </c>
      <c r="C310">
        <v>201</v>
      </c>
      <c r="D310" t="s">
        <v>799</v>
      </c>
      <c r="E310">
        <v>11952</v>
      </c>
      <c r="F310" t="s">
        <v>827</v>
      </c>
      <c r="G310" t="s">
        <v>804</v>
      </c>
      <c r="H310" t="s">
        <v>805</v>
      </c>
      <c r="I310" s="242">
        <v>311</v>
      </c>
      <c r="J310" s="47"/>
      <c r="K310" s="48" t="s">
        <v>94</v>
      </c>
      <c r="L310" s="107"/>
      <c r="M310" s="107"/>
      <c r="N310" s="107"/>
      <c r="O310" s="205"/>
    </row>
    <row r="311" spans="1:15" ht="15" customHeight="1" x14ac:dyDescent="0.25">
      <c r="A311">
        <v>21400</v>
      </c>
      <c r="B311" t="s">
        <v>882</v>
      </c>
      <c r="C311">
        <v>201</v>
      </c>
      <c r="D311" t="s">
        <v>799</v>
      </c>
      <c r="E311">
        <v>12000</v>
      </c>
      <c r="F311" t="s">
        <v>828</v>
      </c>
      <c r="G311" t="s">
        <v>804</v>
      </c>
      <c r="H311" t="s">
        <v>805</v>
      </c>
      <c r="I311" s="242">
        <v>8010</v>
      </c>
      <c r="J311" s="47"/>
      <c r="K311" s="48" t="s">
        <v>94</v>
      </c>
      <c r="L311" s="107"/>
      <c r="M311" s="107"/>
      <c r="N311" s="107"/>
      <c r="O311" s="205"/>
    </row>
    <row r="312" spans="1:15" ht="15" customHeight="1" x14ac:dyDescent="0.25">
      <c r="A312">
        <v>21400</v>
      </c>
      <c r="B312" t="s">
        <v>882</v>
      </c>
      <c r="C312">
        <v>201</v>
      </c>
      <c r="D312" t="s">
        <v>799</v>
      </c>
      <c r="E312">
        <v>12002</v>
      </c>
      <c r="F312" t="s">
        <v>861</v>
      </c>
      <c r="G312" t="s">
        <v>804</v>
      </c>
      <c r="H312" t="s">
        <v>805</v>
      </c>
      <c r="I312" s="242">
        <v>718</v>
      </c>
      <c r="J312" s="47"/>
      <c r="K312" s="48" t="s">
        <v>94</v>
      </c>
      <c r="L312" s="107"/>
      <c r="M312" s="107"/>
      <c r="N312" s="107"/>
      <c r="O312" s="205"/>
    </row>
    <row r="313" spans="1:15" ht="15" customHeight="1" x14ac:dyDescent="0.25">
      <c r="A313">
        <v>21400</v>
      </c>
      <c r="B313" t="s">
        <v>882</v>
      </c>
      <c r="C313">
        <v>201</v>
      </c>
      <c r="D313" t="s">
        <v>799</v>
      </c>
      <c r="E313">
        <v>12090</v>
      </c>
      <c r="F313" t="s">
        <v>886</v>
      </c>
      <c r="G313" t="s">
        <v>804</v>
      </c>
      <c r="H313" t="s">
        <v>805</v>
      </c>
      <c r="I313" s="242">
        <v>0</v>
      </c>
      <c r="J313" s="47"/>
      <c r="K313" s="48" t="s">
        <v>94</v>
      </c>
      <c r="L313" s="107"/>
      <c r="M313" s="107"/>
      <c r="N313" s="107"/>
      <c r="O313" s="205"/>
    </row>
    <row r="314" spans="1:15" ht="15" customHeight="1" x14ac:dyDescent="0.25">
      <c r="A314">
        <v>21400</v>
      </c>
      <c r="B314" t="s">
        <v>882</v>
      </c>
      <c r="C314">
        <v>201</v>
      </c>
      <c r="D314" t="s">
        <v>799</v>
      </c>
      <c r="E314">
        <v>12200</v>
      </c>
      <c r="F314" t="s">
        <v>862</v>
      </c>
      <c r="G314" t="s">
        <v>804</v>
      </c>
      <c r="H314" t="s">
        <v>805</v>
      </c>
      <c r="I314" s="242">
        <v>10704</v>
      </c>
      <c r="J314" s="47"/>
      <c r="K314" s="48" t="s">
        <v>94</v>
      </c>
      <c r="L314" s="107"/>
      <c r="M314" s="107"/>
      <c r="N314" s="107"/>
      <c r="O314" s="205"/>
    </row>
    <row r="315" spans="1:15" ht="15" customHeight="1" x14ac:dyDescent="0.25">
      <c r="A315">
        <v>21400</v>
      </c>
      <c r="B315" t="s">
        <v>882</v>
      </c>
      <c r="C315">
        <v>201</v>
      </c>
      <c r="D315" t="s">
        <v>799</v>
      </c>
      <c r="E315">
        <v>12400</v>
      </c>
      <c r="F315" t="s">
        <v>829</v>
      </c>
      <c r="G315" t="s">
        <v>804</v>
      </c>
      <c r="H315" t="s">
        <v>805</v>
      </c>
      <c r="I315" s="242">
        <v>2275</v>
      </c>
      <c r="J315" s="47"/>
      <c r="K315" s="48" t="s">
        <v>94</v>
      </c>
      <c r="L315" s="107"/>
      <c r="M315" s="107"/>
      <c r="N315" s="107"/>
      <c r="O315" s="205"/>
    </row>
    <row r="316" spans="1:15" ht="15" customHeight="1" x14ac:dyDescent="0.25">
      <c r="A316">
        <v>21400</v>
      </c>
      <c r="B316" t="s">
        <v>882</v>
      </c>
      <c r="C316">
        <v>201</v>
      </c>
      <c r="D316" t="s">
        <v>799</v>
      </c>
      <c r="E316">
        <v>14290</v>
      </c>
      <c r="F316" t="s">
        <v>830</v>
      </c>
      <c r="G316" t="s">
        <v>804</v>
      </c>
      <c r="H316" t="s">
        <v>805</v>
      </c>
      <c r="I316" s="242">
        <v>45707</v>
      </c>
      <c r="J316" s="47"/>
      <c r="K316" s="48" t="s">
        <v>95</v>
      </c>
      <c r="L316" s="107"/>
      <c r="M316" s="107"/>
      <c r="N316" s="107"/>
      <c r="O316" s="205"/>
    </row>
    <row r="317" spans="1:15" ht="15" customHeight="1" x14ac:dyDescent="0.25">
      <c r="A317">
        <v>21400</v>
      </c>
      <c r="B317" t="s">
        <v>882</v>
      </c>
      <c r="C317">
        <v>201</v>
      </c>
      <c r="D317" t="s">
        <v>799</v>
      </c>
      <c r="E317">
        <v>14290</v>
      </c>
      <c r="F317" t="s">
        <v>830</v>
      </c>
      <c r="G317">
        <v>113103</v>
      </c>
      <c r="H317" t="s">
        <v>884</v>
      </c>
      <c r="I317" s="242">
        <v>26</v>
      </c>
      <c r="J317" s="47"/>
      <c r="K317" s="48" t="s">
        <v>95</v>
      </c>
      <c r="L317" s="107"/>
      <c r="M317" s="107"/>
      <c r="N317" s="107"/>
      <c r="O317" s="205"/>
    </row>
    <row r="318" spans="1:15" ht="15" customHeight="1" x14ac:dyDescent="0.25">
      <c r="A318">
        <v>21400</v>
      </c>
      <c r="B318" t="s">
        <v>882</v>
      </c>
      <c r="C318">
        <v>201</v>
      </c>
      <c r="D318" t="s">
        <v>799</v>
      </c>
      <c r="E318">
        <v>16000</v>
      </c>
      <c r="F318" t="s">
        <v>865</v>
      </c>
      <c r="G318" t="s">
        <v>804</v>
      </c>
      <c r="H318" t="s">
        <v>805</v>
      </c>
      <c r="I318" s="242">
        <v>-596226</v>
      </c>
      <c r="J318" s="47"/>
      <c r="K318" s="48" t="s">
        <v>98</v>
      </c>
      <c r="L318" s="107"/>
      <c r="M318" s="107"/>
      <c r="N318" s="107"/>
      <c r="O318" s="205"/>
    </row>
    <row r="319" spans="1:15" ht="15" customHeight="1" x14ac:dyDescent="0.25">
      <c r="A319">
        <v>21400</v>
      </c>
      <c r="B319" t="s">
        <v>882</v>
      </c>
      <c r="C319">
        <v>201</v>
      </c>
      <c r="D319" t="s">
        <v>799</v>
      </c>
      <c r="E319">
        <v>16003</v>
      </c>
      <c r="F319" t="s">
        <v>866</v>
      </c>
      <c r="G319" t="s">
        <v>804</v>
      </c>
      <c r="H319" t="s">
        <v>805</v>
      </c>
      <c r="I319" s="242">
        <v>-170233</v>
      </c>
      <c r="J319" s="47"/>
      <c r="K319" s="48" t="s">
        <v>771</v>
      </c>
      <c r="L319" s="107"/>
      <c r="M319" s="107"/>
      <c r="N319" s="107"/>
      <c r="O319" s="205"/>
    </row>
    <row r="320" spans="1:15" ht="15" customHeight="1" x14ac:dyDescent="0.25">
      <c r="A320">
        <v>21400</v>
      </c>
      <c r="B320" t="s">
        <v>882</v>
      </c>
      <c r="C320">
        <v>201</v>
      </c>
      <c r="D320" t="s">
        <v>799</v>
      </c>
      <c r="E320">
        <v>16205</v>
      </c>
      <c r="F320" t="s">
        <v>887</v>
      </c>
      <c r="G320" t="s">
        <v>804</v>
      </c>
      <c r="H320" t="s">
        <v>805</v>
      </c>
      <c r="I320" s="242">
        <v>-976</v>
      </c>
      <c r="J320" s="47"/>
      <c r="K320" s="45" t="s">
        <v>738</v>
      </c>
      <c r="L320" s="107"/>
      <c r="M320" s="107"/>
      <c r="N320" s="107"/>
      <c r="O320" s="205"/>
    </row>
    <row r="321" spans="1:15" ht="15" customHeight="1" x14ac:dyDescent="0.25">
      <c r="A321">
        <v>21400</v>
      </c>
      <c r="B321" t="s">
        <v>882</v>
      </c>
      <c r="C321">
        <v>201</v>
      </c>
      <c r="D321" t="s">
        <v>799</v>
      </c>
      <c r="E321">
        <v>17100</v>
      </c>
      <c r="F321" t="s">
        <v>810</v>
      </c>
      <c r="G321" t="s">
        <v>804</v>
      </c>
      <c r="H321" t="s">
        <v>805</v>
      </c>
      <c r="I321" s="242">
        <v>-931171</v>
      </c>
      <c r="J321" s="47"/>
      <c r="K321" s="48" t="s">
        <v>96</v>
      </c>
      <c r="L321" s="107"/>
      <c r="M321" s="107"/>
      <c r="N321" s="107"/>
      <c r="O321" s="205"/>
    </row>
    <row r="322" spans="1:15" ht="15" customHeight="1" x14ac:dyDescent="0.25">
      <c r="A322">
        <v>21400</v>
      </c>
      <c r="B322" t="s">
        <v>882</v>
      </c>
      <c r="C322">
        <v>201</v>
      </c>
      <c r="D322" t="s">
        <v>799</v>
      </c>
      <c r="E322">
        <v>17101</v>
      </c>
      <c r="F322" t="s">
        <v>869</v>
      </c>
      <c r="G322" t="s">
        <v>804</v>
      </c>
      <c r="H322" t="s">
        <v>805</v>
      </c>
      <c r="I322" s="242">
        <v>-63822</v>
      </c>
      <c r="J322" s="47"/>
      <c r="K322" s="48" t="s">
        <v>96</v>
      </c>
      <c r="L322" s="107"/>
      <c r="M322" s="107"/>
      <c r="N322" s="107"/>
      <c r="O322" s="205"/>
    </row>
    <row r="323" spans="1:15" ht="15" customHeight="1" x14ac:dyDescent="0.25">
      <c r="A323">
        <v>21400</v>
      </c>
      <c r="B323" t="s">
        <v>882</v>
      </c>
      <c r="C323">
        <v>201</v>
      </c>
      <c r="D323" t="s">
        <v>799</v>
      </c>
      <c r="E323">
        <v>17290</v>
      </c>
      <c r="F323" t="s">
        <v>830</v>
      </c>
      <c r="G323" t="s">
        <v>804</v>
      </c>
      <c r="H323" t="s">
        <v>805</v>
      </c>
      <c r="I323" s="242">
        <v>-45707</v>
      </c>
      <c r="J323" s="47"/>
      <c r="K323" s="45" t="s">
        <v>97</v>
      </c>
      <c r="L323" s="107"/>
      <c r="M323" s="107"/>
      <c r="N323" s="107"/>
      <c r="O323" s="205"/>
    </row>
    <row r="324" spans="1:15" ht="15" customHeight="1" x14ac:dyDescent="0.25">
      <c r="A324">
        <v>21400</v>
      </c>
      <c r="B324" t="s">
        <v>882</v>
      </c>
      <c r="C324">
        <v>201</v>
      </c>
      <c r="D324" t="s">
        <v>799</v>
      </c>
      <c r="E324">
        <v>17290</v>
      </c>
      <c r="F324" t="s">
        <v>830</v>
      </c>
      <c r="G324">
        <v>113103</v>
      </c>
      <c r="H324" t="s">
        <v>884</v>
      </c>
      <c r="I324" s="242">
        <v>-26</v>
      </c>
      <c r="J324" s="47"/>
      <c r="K324" s="45" t="s">
        <v>97</v>
      </c>
      <c r="L324" s="107"/>
      <c r="M324" s="107"/>
      <c r="N324" s="107"/>
      <c r="O324" s="205"/>
    </row>
    <row r="325" spans="1:15" ht="15" customHeight="1" x14ac:dyDescent="0.25">
      <c r="A325">
        <v>21400</v>
      </c>
      <c r="B325" t="s">
        <v>882</v>
      </c>
      <c r="C325">
        <v>201</v>
      </c>
      <c r="D325" t="s">
        <v>799</v>
      </c>
      <c r="E325">
        <v>17500</v>
      </c>
      <c r="F325" t="s">
        <v>832</v>
      </c>
      <c r="G325" t="s">
        <v>804</v>
      </c>
      <c r="H325" t="s">
        <v>805</v>
      </c>
      <c r="I325" s="242">
        <v>-10140</v>
      </c>
      <c r="J325" s="47"/>
      <c r="K325" s="48" t="s">
        <v>735</v>
      </c>
      <c r="L325" s="107"/>
      <c r="M325" s="107"/>
      <c r="N325" s="107"/>
      <c r="O325" s="205"/>
    </row>
    <row r="326" spans="1:15" ht="15" customHeight="1" x14ac:dyDescent="0.25">
      <c r="A326">
        <v>21400</v>
      </c>
      <c r="B326" t="s">
        <v>882</v>
      </c>
      <c r="C326">
        <v>201</v>
      </c>
      <c r="D326" t="s">
        <v>799</v>
      </c>
      <c r="E326">
        <v>17700</v>
      </c>
      <c r="F326" t="s">
        <v>833</v>
      </c>
      <c r="G326" t="s">
        <v>804</v>
      </c>
      <c r="H326" t="s">
        <v>805</v>
      </c>
      <c r="I326" s="242">
        <v>-48</v>
      </c>
      <c r="J326" s="47"/>
      <c r="K326" s="48" t="s">
        <v>735</v>
      </c>
      <c r="L326" s="107"/>
      <c r="M326" s="107"/>
      <c r="N326" s="107"/>
      <c r="O326" s="205"/>
    </row>
    <row r="327" spans="1:15" ht="15" customHeight="1" x14ac:dyDescent="0.25">
      <c r="A327">
        <v>21400</v>
      </c>
      <c r="B327" t="s">
        <v>882</v>
      </c>
      <c r="C327">
        <v>201</v>
      </c>
      <c r="D327" t="s">
        <v>799</v>
      </c>
      <c r="E327">
        <v>18100</v>
      </c>
      <c r="F327" t="s">
        <v>834</v>
      </c>
      <c r="G327" t="s">
        <v>804</v>
      </c>
      <c r="H327" t="s">
        <v>805</v>
      </c>
      <c r="I327" s="242">
        <v>-48642</v>
      </c>
      <c r="J327" s="47"/>
      <c r="K327" s="48" t="s">
        <v>735</v>
      </c>
      <c r="L327" s="107"/>
      <c r="M327" s="107"/>
      <c r="N327" s="107"/>
      <c r="O327" s="205"/>
    </row>
    <row r="328" spans="1:15" ht="15" customHeight="1" x14ac:dyDescent="0.25">
      <c r="A328">
        <v>21400</v>
      </c>
      <c r="B328" t="s">
        <v>882</v>
      </c>
      <c r="C328">
        <v>201</v>
      </c>
      <c r="D328" t="s">
        <v>799</v>
      </c>
      <c r="E328">
        <v>19500</v>
      </c>
      <c r="F328" t="s">
        <v>838</v>
      </c>
      <c r="G328" t="s">
        <v>804</v>
      </c>
      <c r="H328" t="s">
        <v>805</v>
      </c>
      <c r="I328" s="242">
        <v>-13011</v>
      </c>
      <c r="J328" s="47"/>
      <c r="K328" s="48" t="s">
        <v>100</v>
      </c>
      <c r="L328" s="107"/>
      <c r="M328" s="107"/>
      <c r="N328" s="107"/>
      <c r="O328" s="205"/>
    </row>
    <row r="329" spans="1:15" ht="15" customHeight="1" x14ac:dyDescent="0.25">
      <c r="A329">
        <v>21500</v>
      </c>
      <c r="B329" t="s">
        <v>888</v>
      </c>
      <c r="C329">
        <v>201</v>
      </c>
      <c r="D329" t="s">
        <v>799</v>
      </c>
      <c r="E329">
        <v>10100</v>
      </c>
      <c r="F329" t="s">
        <v>803</v>
      </c>
      <c r="G329" t="s">
        <v>804</v>
      </c>
      <c r="H329" t="s">
        <v>805</v>
      </c>
      <c r="I329" s="242">
        <v>8642794</v>
      </c>
      <c r="J329" s="47"/>
      <c r="K329" s="48" t="s">
        <v>90</v>
      </c>
      <c r="L329" s="107"/>
      <c r="M329" s="107"/>
      <c r="N329" s="107"/>
      <c r="O329" s="205"/>
    </row>
    <row r="330" spans="1:15" ht="15" customHeight="1" x14ac:dyDescent="0.25">
      <c r="A330">
        <v>21500</v>
      </c>
      <c r="B330" t="s">
        <v>888</v>
      </c>
      <c r="C330">
        <v>201</v>
      </c>
      <c r="D330" t="s">
        <v>799</v>
      </c>
      <c r="E330">
        <v>10200</v>
      </c>
      <c r="F330" t="s">
        <v>848</v>
      </c>
      <c r="G330" t="s">
        <v>804</v>
      </c>
      <c r="H330" t="s">
        <v>805</v>
      </c>
      <c r="I330" s="242">
        <v>675813</v>
      </c>
      <c r="J330" s="47"/>
      <c r="K330" s="48" t="s">
        <v>90</v>
      </c>
      <c r="L330" s="107"/>
      <c r="M330" s="107"/>
      <c r="N330" s="107"/>
      <c r="O330" s="205"/>
    </row>
    <row r="331" spans="1:15" ht="15" customHeight="1" x14ac:dyDescent="0.25">
      <c r="A331">
        <v>21500</v>
      </c>
      <c r="B331" t="s">
        <v>888</v>
      </c>
      <c r="C331">
        <v>201</v>
      </c>
      <c r="D331" t="s">
        <v>799</v>
      </c>
      <c r="E331">
        <v>10201</v>
      </c>
      <c r="F331" t="s">
        <v>849</v>
      </c>
      <c r="G331" t="s">
        <v>804</v>
      </c>
      <c r="H331" t="s">
        <v>805</v>
      </c>
      <c r="I331" s="242">
        <v>72</v>
      </c>
      <c r="J331" s="47"/>
      <c r="K331" s="48" t="s">
        <v>90</v>
      </c>
      <c r="L331" s="107"/>
      <c r="M331" s="107"/>
      <c r="N331" s="107"/>
      <c r="O331" s="205"/>
    </row>
    <row r="332" spans="1:15" ht="15" customHeight="1" x14ac:dyDescent="0.25">
      <c r="A332">
        <v>21500</v>
      </c>
      <c r="B332" t="s">
        <v>888</v>
      </c>
      <c r="C332">
        <v>201</v>
      </c>
      <c r="D332" t="s">
        <v>799</v>
      </c>
      <c r="E332">
        <v>10202</v>
      </c>
      <c r="F332" t="s">
        <v>850</v>
      </c>
      <c r="G332" t="s">
        <v>804</v>
      </c>
      <c r="H332" t="s">
        <v>805</v>
      </c>
      <c r="I332" s="242">
        <v>151821</v>
      </c>
      <c r="J332" s="47"/>
      <c r="K332" s="48" t="s">
        <v>90</v>
      </c>
      <c r="L332" s="107"/>
      <c r="M332" s="107"/>
      <c r="N332" s="107"/>
      <c r="O332" s="205"/>
    </row>
    <row r="333" spans="1:15" ht="15" customHeight="1" x14ac:dyDescent="0.25">
      <c r="A333">
        <v>21500</v>
      </c>
      <c r="B333" t="s">
        <v>888</v>
      </c>
      <c r="C333">
        <v>201</v>
      </c>
      <c r="D333" t="s">
        <v>799</v>
      </c>
      <c r="E333">
        <v>10204</v>
      </c>
      <c r="F333" t="s">
        <v>851</v>
      </c>
      <c r="G333" t="s">
        <v>804</v>
      </c>
      <c r="H333" t="s">
        <v>805</v>
      </c>
      <c r="I333" s="242">
        <v>585359</v>
      </c>
      <c r="J333" s="47"/>
      <c r="K333" s="48" t="s">
        <v>90</v>
      </c>
      <c r="L333" s="107"/>
      <c r="M333" s="107"/>
      <c r="N333" s="107"/>
      <c r="O333" s="205"/>
    </row>
    <row r="334" spans="1:15" ht="15" customHeight="1" x14ac:dyDescent="0.25">
      <c r="A334">
        <v>21500</v>
      </c>
      <c r="B334" t="s">
        <v>888</v>
      </c>
      <c r="C334">
        <v>201</v>
      </c>
      <c r="D334" t="s">
        <v>799</v>
      </c>
      <c r="E334">
        <v>10300</v>
      </c>
      <c r="F334" t="s">
        <v>800</v>
      </c>
      <c r="G334" t="s">
        <v>804</v>
      </c>
      <c r="H334" t="s">
        <v>805</v>
      </c>
      <c r="I334" s="242">
        <v>19152</v>
      </c>
      <c r="J334" s="47"/>
      <c r="K334" s="48" t="s">
        <v>90</v>
      </c>
      <c r="L334" s="107"/>
      <c r="M334" s="107"/>
      <c r="N334" s="107"/>
      <c r="O334" s="205"/>
    </row>
    <row r="335" spans="1:15" ht="15" customHeight="1" x14ac:dyDescent="0.25">
      <c r="A335">
        <v>21500</v>
      </c>
      <c r="B335" t="s">
        <v>888</v>
      </c>
      <c r="C335">
        <v>201</v>
      </c>
      <c r="D335" t="s">
        <v>799</v>
      </c>
      <c r="E335">
        <v>10400</v>
      </c>
      <c r="F335" t="s">
        <v>852</v>
      </c>
      <c r="G335" t="s">
        <v>804</v>
      </c>
      <c r="H335" t="s">
        <v>805</v>
      </c>
      <c r="I335" s="242">
        <v>27406</v>
      </c>
      <c r="J335" s="47"/>
      <c r="K335" s="48" t="s">
        <v>90</v>
      </c>
      <c r="L335" s="107"/>
      <c r="M335" s="107"/>
      <c r="N335" s="107"/>
      <c r="O335" s="205"/>
    </row>
    <row r="336" spans="1:15" ht="15" customHeight="1" x14ac:dyDescent="0.25">
      <c r="A336">
        <v>21500</v>
      </c>
      <c r="B336" t="s">
        <v>888</v>
      </c>
      <c r="C336">
        <v>201</v>
      </c>
      <c r="D336" t="s">
        <v>799</v>
      </c>
      <c r="E336">
        <v>10500</v>
      </c>
      <c r="F336" t="s">
        <v>806</v>
      </c>
      <c r="G336" t="s">
        <v>804</v>
      </c>
      <c r="H336" t="s">
        <v>805</v>
      </c>
      <c r="I336" s="242">
        <v>39645</v>
      </c>
      <c r="J336" s="47"/>
      <c r="K336" s="48" t="s">
        <v>90</v>
      </c>
      <c r="L336" s="107"/>
      <c r="M336" s="107"/>
      <c r="N336" s="107"/>
      <c r="O336" s="205"/>
    </row>
    <row r="337" spans="1:15" ht="15" customHeight="1" x14ac:dyDescent="0.25">
      <c r="A337">
        <v>21500</v>
      </c>
      <c r="B337" t="s">
        <v>888</v>
      </c>
      <c r="C337">
        <v>201</v>
      </c>
      <c r="D337" t="s">
        <v>799</v>
      </c>
      <c r="E337">
        <v>10501</v>
      </c>
      <c r="F337" t="s">
        <v>807</v>
      </c>
      <c r="G337" t="s">
        <v>804</v>
      </c>
      <c r="H337" t="s">
        <v>805</v>
      </c>
      <c r="I337" s="242">
        <v>272</v>
      </c>
      <c r="J337" s="47"/>
      <c r="K337" s="48" t="s">
        <v>90</v>
      </c>
      <c r="L337" s="107"/>
      <c r="M337" s="107"/>
      <c r="N337" s="107"/>
      <c r="O337" s="205"/>
    </row>
    <row r="338" spans="1:15" ht="15" customHeight="1" x14ac:dyDescent="0.25">
      <c r="A338">
        <v>21500</v>
      </c>
      <c r="B338" t="s">
        <v>888</v>
      </c>
      <c r="C338">
        <v>201</v>
      </c>
      <c r="D338" t="s">
        <v>799</v>
      </c>
      <c r="E338">
        <v>10900</v>
      </c>
      <c r="F338" t="s">
        <v>802</v>
      </c>
      <c r="G338" t="s">
        <v>804</v>
      </c>
      <c r="H338" t="s">
        <v>805</v>
      </c>
      <c r="I338" s="242">
        <v>1570667</v>
      </c>
      <c r="J338" s="47"/>
      <c r="K338" s="48" t="s">
        <v>91</v>
      </c>
      <c r="L338" s="107"/>
      <c r="M338" s="107"/>
      <c r="N338" s="107"/>
      <c r="O338" s="205"/>
    </row>
    <row r="339" spans="1:15" ht="15" customHeight="1" x14ac:dyDescent="0.25">
      <c r="A339">
        <v>21500</v>
      </c>
      <c r="B339" t="s">
        <v>888</v>
      </c>
      <c r="C339">
        <v>201</v>
      </c>
      <c r="D339" t="s">
        <v>799</v>
      </c>
      <c r="E339">
        <v>10990</v>
      </c>
      <c r="F339" t="s">
        <v>123</v>
      </c>
      <c r="G339" t="s">
        <v>804</v>
      </c>
      <c r="H339" t="s">
        <v>805</v>
      </c>
      <c r="I339" s="242">
        <v>1368853</v>
      </c>
      <c r="J339" s="47"/>
      <c r="K339" s="48" t="s">
        <v>92</v>
      </c>
      <c r="L339" s="107"/>
      <c r="M339" s="107"/>
      <c r="N339" s="107"/>
      <c r="O339" s="205"/>
    </row>
    <row r="340" spans="1:15" ht="15" customHeight="1" x14ac:dyDescent="0.25">
      <c r="A340">
        <v>21500</v>
      </c>
      <c r="B340" t="s">
        <v>888</v>
      </c>
      <c r="C340">
        <v>201</v>
      </c>
      <c r="D340" t="s">
        <v>799</v>
      </c>
      <c r="E340">
        <v>11000</v>
      </c>
      <c r="F340" t="s">
        <v>853</v>
      </c>
      <c r="G340" t="s">
        <v>804</v>
      </c>
      <c r="H340" t="s">
        <v>805</v>
      </c>
      <c r="I340" s="242">
        <v>10899</v>
      </c>
      <c r="J340" s="47"/>
      <c r="K340" s="48" t="s">
        <v>94</v>
      </c>
      <c r="L340" s="107"/>
      <c r="M340" s="107"/>
      <c r="N340" s="107"/>
      <c r="O340" s="205"/>
    </row>
    <row r="341" spans="1:15" ht="15" customHeight="1" x14ac:dyDescent="0.25">
      <c r="A341">
        <v>21500</v>
      </c>
      <c r="B341" t="s">
        <v>888</v>
      </c>
      <c r="C341">
        <v>201</v>
      </c>
      <c r="D341" t="s">
        <v>799</v>
      </c>
      <c r="E341">
        <v>11052</v>
      </c>
      <c r="F341" t="s">
        <v>854</v>
      </c>
      <c r="G341" t="s">
        <v>804</v>
      </c>
      <c r="H341" t="s">
        <v>805</v>
      </c>
      <c r="I341" s="242">
        <v>7355</v>
      </c>
      <c r="J341" s="47"/>
      <c r="K341" s="48" t="s">
        <v>94</v>
      </c>
      <c r="L341" s="107"/>
      <c r="M341" s="107"/>
      <c r="N341" s="107"/>
      <c r="O341" s="205"/>
    </row>
    <row r="342" spans="1:15" ht="15" customHeight="1" x14ac:dyDescent="0.25">
      <c r="A342">
        <v>21500</v>
      </c>
      <c r="B342" t="s">
        <v>888</v>
      </c>
      <c r="C342">
        <v>201</v>
      </c>
      <c r="D342" t="s">
        <v>799</v>
      </c>
      <c r="E342">
        <v>11100</v>
      </c>
      <c r="F342" t="s">
        <v>855</v>
      </c>
      <c r="G342" t="s">
        <v>804</v>
      </c>
      <c r="H342" t="s">
        <v>805</v>
      </c>
      <c r="I342" s="242">
        <v>4032</v>
      </c>
      <c r="J342" s="47"/>
      <c r="K342" s="48" t="s">
        <v>94</v>
      </c>
      <c r="L342" s="107"/>
      <c r="M342" s="107"/>
      <c r="N342" s="107"/>
      <c r="O342" s="205"/>
    </row>
    <row r="343" spans="1:15" ht="15" customHeight="1" x14ac:dyDescent="0.25">
      <c r="A343">
        <v>21500</v>
      </c>
      <c r="B343" t="s">
        <v>888</v>
      </c>
      <c r="C343">
        <v>201</v>
      </c>
      <c r="D343" t="s">
        <v>799</v>
      </c>
      <c r="E343">
        <v>11140</v>
      </c>
      <c r="F343" t="s">
        <v>872</v>
      </c>
      <c r="G343" t="s">
        <v>804</v>
      </c>
      <c r="H343" t="s">
        <v>805</v>
      </c>
      <c r="I343" s="242">
        <v>264</v>
      </c>
      <c r="J343" s="47"/>
      <c r="K343" s="48" t="s">
        <v>94</v>
      </c>
      <c r="L343" s="107"/>
      <c r="M343" s="107"/>
      <c r="N343" s="107"/>
      <c r="O343" s="205"/>
    </row>
    <row r="344" spans="1:15" ht="15" customHeight="1" x14ac:dyDescent="0.25">
      <c r="A344">
        <v>21500</v>
      </c>
      <c r="B344" t="s">
        <v>888</v>
      </c>
      <c r="C344">
        <v>201</v>
      </c>
      <c r="D344" t="s">
        <v>799</v>
      </c>
      <c r="E344">
        <v>11150</v>
      </c>
      <c r="F344" t="s">
        <v>856</v>
      </c>
      <c r="G344" t="s">
        <v>804</v>
      </c>
      <c r="H344" t="s">
        <v>805</v>
      </c>
      <c r="I344" s="242">
        <v>161481</v>
      </c>
      <c r="J344" s="47"/>
      <c r="K344" s="48" t="s">
        <v>94</v>
      </c>
      <c r="L344" s="107"/>
      <c r="M344" s="107"/>
      <c r="N344" s="107"/>
      <c r="O344" s="205"/>
    </row>
    <row r="345" spans="1:15" ht="15" customHeight="1" x14ac:dyDescent="0.25">
      <c r="A345">
        <v>21500</v>
      </c>
      <c r="B345" t="s">
        <v>888</v>
      </c>
      <c r="C345">
        <v>201</v>
      </c>
      <c r="D345" t="s">
        <v>799</v>
      </c>
      <c r="E345">
        <v>11151</v>
      </c>
      <c r="F345" t="s">
        <v>817</v>
      </c>
      <c r="G345" t="s">
        <v>804</v>
      </c>
      <c r="H345" t="s">
        <v>805</v>
      </c>
      <c r="I345" s="242">
        <v>10273</v>
      </c>
      <c r="J345" s="47"/>
      <c r="K345" s="48" t="s">
        <v>94</v>
      </c>
      <c r="L345" s="107"/>
      <c r="M345" s="107"/>
      <c r="N345" s="107"/>
      <c r="O345" s="205"/>
    </row>
    <row r="346" spans="1:15" ht="15" customHeight="1" x14ac:dyDescent="0.25">
      <c r="A346">
        <v>21500</v>
      </c>
      <c r="B346" t="s">
        <v>888</v>
      </c>
      <c r="C346">
        <v>201</v>
      </c>
      <c r="D346" t="s">
        <v>799</v>
      </c>
      <c r="E346">
        <v>11200</v>
      </c>
      <c r="F346" t="s">
        <v>857</v>
      </c>
      <c r="G346" t="s">
        <v>804</v>
      </c>
      <c r="H346" t="s">
        <v>805</v>
      </c>
      <c r="I346" s="242">
        <v>2552</v>
      </c>
      <c r="J346" s="47"/>
      <c r="K346" s="48" t="s">
        <v>94</v>
      </c>
      <c r="L346" s="107"/>
      <c r="M346" s="107"/>
      <c r="N346" s="107"/>
      <c r="O346" s="205"/>
    </row>
    <row r="347" spans="1:15" ht="15" customHeight="1" x14ac:dyDescent="0.25">
      <c r="A347">
        <v>21500</v>
      </c>
      <c r="B347" t="s">
        <v>888</v>
      </c>
      <c r="C347">
        <v>201</v>
      </c>
      <c r="D347" t="s">
        <v>799</v>
      </c>
      <c r="E347">
        <v>11201</v>
      </c>
      <c r="F347" t="s">
        <v>858</v>
      </c>
      <c r="G347" t="s">
        <v>804</v>
      </c>
      <c r="H347" t="s">
        <v>805</v>
      </c>
      <c r="I347" s="242">
        <v>1299</v>
      </c>
      <c r="J347" s="47"/>
      <c r="K347" s="48" t="s">
        <v>94</v>
      </c>
      <c r="L347" s="107"/>
      <c r="M347" s="107"/>
      <c r="N347" s="107"/>
      <c r="O347" s="205"/>
    </row>
    <row r="348" spans="1:15" ht="15" customHeight="1" x14ac:dyDescent="0.25">
      <c r="A348">
        <v>21500</v>
      </c>
      <c r="B348" t="s">
        <v>888</v>
      </c>
      <c r="C348">
        <v>201</v>
      </c>
      <c r="D348" t="s">
        <v>799</v>
      </c>
      <c r="E348">
        <v>11202</v>
      </c>
      <c r="F348" t="s">
        <v>818</v>
      </c>
      <c r="G348" t="s">
        <v>804</v>
      </c>
      <c r="H348" t="s">
        <v>805</v>
      </c>
      <c r="I348" s="242">
        <v>8579</v>
      </c>
      <c r="J348" s="47"/>
      <c r="K348" s="48" t="s">
        <v>94</v>
      </c>
      <c r="L348" s="107"/>
      <c r="M348" s="107"/>
      <c r="N348" s="107"/>
      <c r="O348" s="205"/>
    </row>
    <row r="349" spans="1:15" ht="15" customHeight="1" x14ac:dyDescent="0.25">
      <c r="A349">
        <v>21500</v>
      </c>
      <c r="B349" t="s">
        <v>888</v>
      </c>
      <c r="C349">
        <v>201</v>
      </c>
      <c r="D349" t="s">
        <v>799</v>
      </c>
      <c r="E349">
        <v>11209</v>
      </c>
      <c r="F349" t="s">
        <v>820</v>
      </c>
      <c r="G349" t="s">
        <v>804</v>
      </c>
      <c r="H349" t="s">
        <v>805</v>
      </c>
      <c r="I349" s="242">
        <v>7100</v>
      </c>
      <c r="J349" s="47"/>
      <c r="K349" s="48" t="s">
        <v>94</v>
      </c>
      <c r="L349" s="107"/>
      <c r="M349" s="107"/>
      <c r="N349" s="107"/>
      <c r="O349" s="205"/>
    </row>
    <row r="350" spans="1:15" ht="15" customHeight="1" x14ac:dyDescent="0.25">
      <c r="A350">
        <v>21500</v>
      </c>
      <c r="B350" t="s">
        <v>888</v>
      </c>
      <c r="C350">
        <v>201</v>
      </c>
      <c r="D350" t="s">
        <v>799</v>
      </c>
      <c r="E350">
        <v>11301</v>
      </c>
      <c r="F350" t="s">
        <v>860</v>
      </c>
      <c r="G350" t="s">
        <v>804</v>
      </c>
      <c r="H350" t="s">
        <v>805</v>
      </c>
      <c r="I350" s="242">
        <v>239</v>
      </c>
      <c r="J350" s="47"/>
      <c r="K350" s="48" t="s">
        <v>94</v>
      </c>
      <c r="L350" s="107"/>
      <c r="M350" s="107"/>
      <c r="N350" s="107"/>
      <c r="O350" s="205"/>
    </row>
    <row r="351" spans="1:15" ht="15" customHeight="1" x14ac:dyDescent="0.25">
      <c r="A351">
        <v>21500</v>
      </c>
      <c r="B351" t="s">
        <v>888</v>
      </c>
      <c r="C351">
        <v>201</v>
      </c>
      <c r="D351" t="s">
        <v>799</v>
      </c>
      <c r="E351">
        <v>11302</v>
      </c>
      <c r="F351" t="s">
        <v>821</v>
      </c>
      <c r="G351" t="s">
        <v>804</v>
      </c>
      <c r="H351" t="s">
        <v>805</v>
      </c>
      <c r="I351" s="242">
        <v>8373</v>
      </c>
      <c r="J351" s="47"/>
      <c r="K351" s="48" t="s">
        <v>94</v>
      </c>
      <c r="L351" s="107"/>
      <c r="M351" s="107"/>
      <c r="N351" s="107"/>
      <c r="O351" s="205"/>
    </row>
    <row r="352" spans="1:15" ht="15" customHeight="1" x14ac:dyDescent="0.25">
      <c r="A352">
        <v>21500</v>
      </c>
      <c r="B352" t="s">
        <v>888</v>
      </c>
      <c r="C352">
        <v>201</v>
      </c>
      <c r="D352" t="s">
        <v>799</v>
      </c>
      <c r="E352">
        <v>11400</v>
      </c>
      <c r="F352" t="s">
        <v>822</v>
      </c>
      <c r="G352" t="s">
        <v>804</v>
      </c>
      <c r="H352" t="s">
        <v>805</v>
      </c>
      <c r="I352" s="242">
        <v>2900</v>
      </c>
      <c r="J352" s="47"/>
      <c r="K352" s="48" t="s">
        <v>94</v>
      </c>
      <c r="L352" s="107"/>
      <c r="M352" s="107"/>
      <c r="N352" s="107"/>
      <c r="O352" s="205"/>
    </row>
    <row r="353" spans="1:15" ht="15" customHeight="1" x14ac:dyDescent="0.25">
      <c r="A353">
        <v>21500</v>
      </c>
      <c r="B353" t="s">
        <v>888</v>
      </c>
      <c r="C353">
        <v>201</v>
      </c>
      <c r="D353" t="s">
        <v>799</v>
      </c>
      <c r="E353">
        <v>11500</v>
      </c>
      <c r="F353" t="s">
        <v>823</v>
      </c>
      <c r="G353" t="s">
        <v>804</v>
      </c>
      <c r="H353" t="s">
        <v>805</v>
      </c>
      <c r="I353" s="242">
        <v>4140</v>
      </c>
      <c r="J353" s="47"/>
      <c r="K353" s="48" t="s">
        <v>94</v>
      </c>
      <c r="L353" s="107"/>
      <c r="M353" s="107"/>
      <c r="N353" s="107"/>
      <c r="O353" s="205"/>
    </row>
    <row r="354" spans="1:15" ht="15" customHeight="1" x14ac:dyDescent="0.25">
      <c r="A354">
        <v>21500</v>
      </c>
      <c r="B354" t="s">
        <v>888</v>
      </c>
      <c r="C354">
        <v>201</v>
      </c>
      <c r="D354" t="s">
        <v>799</v>
      </c>
      <c r="E354">
        <v>11600</v>
      </c>
      <c r="F354" t="s">
        <v>809</v>
      </c>
      <c r="G354" t="s">
        <v>804</v>
      </c>
      <c r="H354" t="s">
        <v>805</v>
      </c>
      <c r="I354" s="242">
        <v>7202</v>
      </c>
      <c r="J354" s="47"/>
      <c r="K354" s="45" t="s">
        <v>90</v>
      </c>
      <c r="L354" s="107"/>
      <c r="M354" s="107"/>
      <c r="N354" s="107"/>
      <c r="O354" s="205"/>
    </row>
    <row r="355" spans="1:15" ht="15" customHeight="1" x14ac:dyDescent="0.25">
      <c r="A355">
        <v>21500</v>
      </c>
      <c r="B355" t="s">
        <v>888</v>
      </c>
      <c r="C355">
        <v>201</v>
      </c>
      <c r="D355" t="s">
        <v>799</v>
      </c>
      <c r="E355">
        <v>11704</v>
      </c>
      <c r="F355" t="s">
        <v>824</v>
      </c>
      <c r="G355" t="s">
        <v>804</v>
      </c>
      <c r="H355" t="s">
        <v>805</v>
      </c>
      <c r="I355" s="242">
        <v>148</v>
      </c>
      <c r="J355" s="47"/>
      <c r="K355" s="48" t="s">
        <v>94</v>
      </c>
      <c r="L355" s="107"/>
      <c r="M355" s="107"/>
      <c r="N355" s="107"/>
      <c r="O355" s="205"/>
    </row>
    <row r="356" spans="1:15" ht="15" customHeight="1" x14ac:dyDescent="0.25">
      <c r="A356">
        <v>21500</v>
      </c>
      <c r="B356" t="s">
        <v>888</v>
      </c>
      <c r="C356">
        <v>201</v>
      </c>
      <c r="D356" t="s">
        <v>799</v>
      </c>
      <c r="E356">
        <v>11951</v>
      </c>
      <c r="F356" t="s">
        <v>815</v>
      </c>
      <c r="G356" t="s">
        <v>804</v>
      </c>
      <c r="H356" t="s">
        <v>805</v>
      </c>
      <c r="I356" s="242">
        <v>0</v>
      </c>
      <c r="J356" s="47"/>
      <c r="K356" s="48" t="s">
        <v>94</v>
      </c>
      <c r="L356" s="107"/>
      <c r="M356" s="107"/>
      <c r="N356" s="107"/>
      <c r="O356" s="205"/>
    </row>
    <row r="357" spans="1:15" ht="15" customHeight="1" x14ac:dyDescent="0.25">
      <c r="A357">
        <v>21500</v>
      </c>
      <c r="B357" t="s">
        <v>888</v>
      </c>
      <c r="C357">
        <v>201</v>
      </c>
      <c r="D357" t="s">
        <v>799</v>
      </c>
      <c r="E357">
        <v>11952</v>
      </c>
      <c r="F357" t="s">
        <v>827</v>
      </c>
      <c r="G357" t="s">
        <v>804</v>
      </c>
      <c r="H357" t="s">
        <v>805</v>
      </c>
      <c r="I357" s="242">
        <v>876</v>
      </c>
      <c r="J357" s="47"/>
      <c r="K357" s="48" t="s">
        <v>94</v>
      </c>
      <c r="L357" s="107"/>
      <c r="M357" s="107"/>
      <c r="N357" s="107"/>
      <c r="O357" s="205"/>
    </row>
    <row r="358" spans="1:15" ht="15" customHeight="1" x14ac:dyDescent="0.25">
      <c r="A358">
        <v>21500</v>
      </c>
      <c r="B358" t="s">
        <v>888</v>
      </c>
      <c r="C358">
        <v>201</v>
      </c>
      <c r="D358" t="s">
        <v>799</v>
      </c>
      <c r="E358">
        <v>12000</v>
      </c>
      <c r="F358" t="s">
        <v>828</v>
      </c>
      <c r="G358" t="s">
        <v>804</v>
      </c>
      <c r="H358" t="s">
        <v>805</v>
      </c>
      <c r="I358" s="242">
        <v>4604</v>
      </c>
      <c r="J358" s="47"/>
      <c r="K358" s="48" t="s">
        <v>94</v>
      </c>
      <c r="L358" s="107"/>
      <c r="M358" s="107"/>
      <c r="N358" s="107"/>
      <c r="O358" s="205"/>
    </row>
    <row r="359" spans="1:15" ht="15" customHeight="1" x14ac:dyDescent="0.25">
      <c r="A359">
        <v>21500</v>
      </c>
      <c r="B359" t="s">
        <v>888</v>
      </c>
      <c r="C359">
        <v>201</v>
      </c>
      <c r="D359" t="s">
        <v>799</v>
      </c>
      <c r="E359">
        <v>12090</v>
      </c>
      <c r="F359" t="s">
        <v>886</v>
      </c>
      <c r="G359" t="s">
        <v>804</v>
      </c>
      <c r="H359" t="s">
        <v>805</v>
      </c>
      <c r="I359" s="242">
        <v>0</v>
      </c>
      <c r="J359" s="47"/>
      <c r="K359" s="48" t="s">
        <v>94</v>
      </c>
      <c r="L359" s="107"/>
      <c r="M359" s="107"/>
      <c r="N359" s="107"/>
      <c r="O359" s="205"/>
    </row>
    <row r="360" spans="1:15" ht="15" customHeight="1" x14ac:dyDescent="0.25">
      <c r="A360">
        <v>21500</v>
      </c>
      <c r="B360" t="s">
        <v>888</v>
      </c>
      <c r="C360">
        <v>201</v>
      </c>
      <c r="D360" t="s">
        <v>799</v>
      </c>
      <c r="E360">
        <v>12200</v>
      </c>
      <c r="F360" t="s">
        <v>862</v>
      </c>
      <c r="G360" t="s">
        <v>804</v>
      </c>
      <c r="H360" t="s">
        <v>805</v>
      </c>
      <c r="I360" s="242">
        <v>10156</v>
      </c>
      <c r="J360" s="47"/>
      <c r="K360" s="48" t="s">
        <v>94</v>
      </c>
      <c r="L360" s="107"/>
      <c r="M360" s="107"/>
      <c r="N360" s="107"/>
      <c r="O360" s="205"/>
    </row>
    <row r="361" spans="1:15" ht="15" customHeight="1" x14ac:dyDescent="0.25">
      <c r="A361">
        <v>21500</v>
      </c>
      <c r="B361" t="s">
        <v>888</v>
      </c>
      <c r="C361">
        <v>201</v>
      </c>
      <c r="D361" t="s">
        <v>799</v>
      </c>
      <c r="E361">
        <v>12300</v>
      </c>
      <c r="F361" t="s">
        <v>863</v>
      </c>
      <c r="G361" t="s">
        <v>804</v>
      </c>
      <c r="H361" t="s">
        <v>805</v>
      </c>
      <c r="I361" s="242">
        <v>2602</v>
      </c>
      <c r="J361" s="47"/>
      <c r="K361" s="48" t="s">
        <v>94</v>
      </c>
      <c r="L361" s="107"/>
      <c r="M361" s="107"/>
      <c r="N361" s="107"/>
      <c r="O361" s="205"/>
    </row>
    <row r="362" spans="1:15" ht="15" customHeight="1" x14ac:dyDescent="0.25">
      <c r="A362">
        <v>21500</v>
      </c>
      <c r="B362" t="s">
        <v>888</v>
      </c>
      <c r="C362">
        <v>201</v>
      </c>
      <c r="D362" t="s">
        <v>799</v>
      </c>
      <c r="E362">
        <v>12400</v>
      </c>
      <c r="F362" t="s">
        <v>829</v>
      </c>
      <c r="G362" t="s">
        <v>804</v>
      </c>
      <c r="H362" t="s">
        <v>805</v>
      </c>
      <c r="I362" s="242">
        <v>5105</v>
      </c>
      <c r="J362" s="47"/>
      <c r="K362" s="48" t="s">
        <v>94</v>
      </c>
      <c r="L362" s="107"/>
      <c r="M362" s="107"/>
      <c r="N362" s="107"/>
      <c r="O362" s="205"/>
    </row>
    <row r="363" spans="1:15" ht="15" customHeight="1" x14ac:dyDescent="0.25">
      <c r="A363">
        <v>21500</v>
      </c>
      <c r="B363" t="s">
        <v>888</v>
      </c>
      <c r="C363">
        <v>201</v>
      </c>
      <c r="D363" t="s">
        <v>799</v>
      </c>
      <c r="E363">
        <v>12500</v>
      </c>
      <c r="F363" t="s">
        <v>880</v>
      </c>
      <c r="G363" t="s">
        <v>804</v>
      </c>
      <c r="H363" t="s">
        <v>805</v>
      </c>
      <c r="I363" s="242">
        <v>0</v>
      </c>
      <c r="J363" s="47"/>
      <c r="K363" s="48" t="s">
        <v>94</v>
      </c>
      <c r="L363" s="107"/>
      <c r="M363" s="107"/>
      <c r="N363" s="107"/>
      <c r="O363" s="205"/>
    </row>
    <row r="364" spans="1:15" ht="15" customHeight="1" x14ac:dyDescent="0.25">
      <c r="A364">
        <v>21500</v>
      </c>
      <c r="B364" t="s">
        <v>888</v>
      </c>
      <c r="C364">
        <v>201</v>
      </c>
      <c r="D364" t="s">
        <v>799</v>
      </c>
      <c r="E364">
        <v>14290</v>
      </c>
      <c r="F364" t="s">
        <v>830</v>
      </c>
      <c r="G364" t="s">
        <v>804</v>
      </c>
      <c r="H364" t="s">
        <v>805</v>
      </c>
      <c r="I364" s="242">
        <v>40551</v>
      </c>
      <c r="J364" s="47"/>
      <c r="K364" s="48" t="s">
        <v>95</v>
      </c>
      <c r="L364" s="107"/>
      <c r="M364" s="107"/>
      <c r="N364" s="107"/>
      <c r="O364" s="205"/>
    </row>
    <row r="365" spans="1:15" ht="15" customHeight="1" x14ac:dyDescent="0.25">
      <c r="A365">
        <v>21500</v>
      </c>
      <c r="B365" t="s">
        <v>888</v>
      </c>
      <c r="C365">
        <v>201</v>
      </c>
      <c r="D365" t="s">
        <v>799</v>
      </c>
      <c r="E365">
        <v>15500</v>
      </c>
      <c r="F365" t="s">
        <v>837</v>
      </c>
      <c r="G365" t="s">
        <v>804</v>
      </c>
      <c r="H365" t="s">
        <v>805</v>
      </c>
      <c r="I365" s="242">
        <v>0</v>
      </c>
      <c r="J365" s="47"/>
      <c r="K365" s="45" t="s">
        <v>735</v>
      </c>
      <c r="L365" s="107"/>
      <c r="M365" s="107"/>
      <c r="N365" s="107"/>
      <c r="O365" s="205"/>
    </row>
    <row r="366" spans="1:15" ht="15" customHeight="1" x14ac:dyDescent="0.25">
      <c r="A366">
        <v>21500</v>
      </c>
      <c r="B366" t="s">
        <v>888</v>
      </c>
      <c r="C366">
        <v>201</v>
      </c>
      <c r="D366" t="s">
        <v>799</v>
      </c>
      <c r="E366">
        <v>16000</v>
      </c>
      <c r="F366" t="s">
        <v>865</v>
      </c>
      <c r="G366" t="s">
        <v>804</v>
      </c>
      <c r="H366" t="s">
        <v>805</v>
      </c>
      <c r="I366" s="242">
        <v>-703259</v>
      </c>
      <c r="J366" s="47"/>
      <c r="K366" s="48" t="s">
        <v>98</v>
      </c>
      <c r="L366" s="107"/>
      <c r="M366" s="107"/>
      <c r="N366" s="107"/>
      <c r="O366" s="205"/>
    </row>
    <row r="367" spans="1:15" ht="15" customHeight="1" x14ac:dyDescent="0.25">
      <c r="A367">
        <v>21500</v>
      </c>
      <c r="B367" t="s">
        <v>888</v>
      </c>
      <c r="C367">
        <v>201</v>
      </c>
      <c r="D367" t="s">
        <v>799</v>
      </c>
      <c r="E367">
        <v>16003</v>
      </c>
      <c r="F367" t="s">
        <v>866</v>
      </c>
      <c r="G367" t="s">
        <v>804</v>
      </c>
      <c r="H367" t="s">
        <v>805</v>
      </c>
      <c r="I367" s="242">
        <v>-206039</v>
      </c>
      <c r="J367" s="47"/>
      <c r="K367" s="48" t="s">
        <v>771</v>
      </c>
      <c r="L367" s="107"/>
      <c r="M367" s="107"/>
      <c r="N367" s="107"/>
      <c r="O367" s="205"/>
    </row>
    <row r="368" spans="1:15" ht="15" customHeight="1" x14ac:dyDescent="0.25">
      <c r="A368">
        <v>21500</v>
      </c>
      <c r="B368" t="s">
        <v>888</v>
      </c>
      <c r="C368">
        <v>201</v>
      </c>
      <c r="D368" t="s">
        <v>799</v>
      </c>
      <c r="E368">
        <v>17000</v>
      </c>
      <c r="F368" t="s">
        <v>868</v>
      </c>
      <c r="G368" t="s">
        <v>804</v>
      </c>
      <c r="H368" t="s">
        <v>805</v>
      </c>
      <c r="I368" s="242">
        <v>0</v>
      </c>
      <c r="J368" s="47"/>
      <c r="K368" s="48" t="s">
        <v>735</v>
      </c>
      <c r="L368" s="107"/>
      <c r="M368" s="107"/>
      <c r="N368" s="107"/>
      <c r="O368" s="205"/>
    </row>
    <row r="369" spans="1:15" ht="15" customHeight="1" x14ac:dyDescent="0.25">
      <c r="A369">
        <v>21500</v>
      </c>
      <c r="B369" t="s">
        <v>888</v>
      </c>
      <c r="C369">
        <v>201</v>
      </c>
      <c r="D369" t="s">
        <v>799</v>
      </c>
      <c r="E369">
        <v>17100</v>
      </c>
      <c r="F369" t="s">
        <v>810</v>
      </c>
      <c r="G369" t="s">
        <v>804</v>
      </c>
      <c r="H369" t="s">
        <v>805</v>
      </c>
      <c r="I369" s="242">
        <v>-955418</v>
      </c>
      <c r="J369" s="47"/>
      <c r="K369" s="48" t="s">
        <v>96</v>
      </c>
      <c r="L369" s="107"/>
      <c r="M369" s="107"/>
      <c r="N369" s="107"/>
      <c r="O369" s="205"/>
    </row>
    <row r="370" spans="1:15" ht="15" customHeight="1" x14ac:dyDescent="0.25">
      <c r="A370">
        <v>21500</v>
      </c>
      <c r="B370" t="s">
        <v>888</v>
      </c>
      <c r="C370">
        <v>201</v>
      </c>
      <c r="D370" t="s">
        <v>799</v>
      </c>
      <c r="E370">
        <v>17101</v>
      </c>
      <c r="F370" t="s">
        <v>869</v>
      </c>
      <c r="G370" t="s">
        <v>804</v>
      </c>
      <c r="H370" t="s">
        <v>805</v>
      </c>
      <c r="I370" s="242">
        <v>-689226</v>
      </c>
      <c r="J370" s="47"/>
      <c r="K370" s="48" t="s">
        <v>96</v>
      </c>
      <c r="L370" s="107"/>
      <c r="M370" s="107"/>
      <c r="N370" s="107"/>
      <c r="O370" s="205"/>
    </row>
    <row r="371" spans="1:15" ht="15" customHeight="1" x14ac:dyDescent="0.25">
      <c r="A371">
        <v>21500</v>
      </c>
      <c r="B371" t="s">
        <v>888</v>
      </c>
      <c r="C371">
        <v>201</v>
      </c>
      <c r="D371" t="s">
        <v>799</v>
      </c>
      <c r="E371">
        <v>17290</v>
      </c>
      <c r="F371" t="s">
        <v>830</v>
      </c>
      <c r="G371" t="s">
        <v>804</v>
      </c>
      <c r="H371" t="s">
        <v>805</v>
      </c>
      <c r="I371" s="242">
        <v>-40551</v>
      </c>
      <c r="J371" s="47"/>
      <c r="K371" s="45" t="s">
        <v>97</v>
      </c>
      <c r="L371" s="107"/>
      <c r="M371" s="107"/>
      <c r="N371" s="107"/>
      <c r="O371" s="205"/>
    </row>
    <row r="372" spans="1:15" ht="15" customHeight="1" x14ac:dyDescent="0.25">
      <c r="A372">
        <v>21500</v>
      </c>
      <c r="B372" t="s">
        <v>888</v>
      </c>
      <c r="C372">
        <v>201</v>
      </c>
      <c r="D372" t="s">
        <v>799</v>
      </c>
      <c r="E372">
        <v>17500</v>
      </c>
      <c r="F372" t="s">
        <v>832</v>
      </c>
      <c r="G372" t="s">
        <v>804</v>
      </c>
      <c r="H372" t="s">
        <v>805</v>
      </c>
      <c r="I372" s="242">
        <v>-8140</v>
      </c>
      <c r="J372" s="47"/>
      <c r="K372" s="48" t="s">
        <v>735</v>
      </c>
      <c r="L372" s="107"/>
      <c r="M372" s="107"/>
      <c r="N372" s="107"/>
      <c r="O372" s="205"/>
    </row>
    <row r="373" spans="1:15" ht="15" customHeight="1" x14ac:dyDescent="0.25">
      <c r="A373">
        <v>21500</v>
      </c>
      <c r="B373" t="s">
        <v>888</v>
      </c>
      <c r="C373">
        <v>201</v>
      </c>
      <c r="D373" t="s">
        <v>799</v>
      </c>
      <c r="E373">
        <v>17700</v>
      </c>
      <c r="F373" t="s">
        <v>833</v>
      </c>
      <c r="G373" t="s">
        <v>804</v>
      </c>
      <c r="H373" t="s">
        <v>805</v>
      </c>
      <c r="I373" s="242">
        <v>-65284</v>
      </c>
      <c r="J373" s="47"/>
      <c r="K373" s="48" t="s">
        <v>735</v>
      </c>
      <c r="L373" s="107"/>
      <c r="M373" s="107"/>
      <c r="N373" s="107"/>
      <c r="O373" s="205"/>
    </row>
    <row r="374" spans="1:15" ht="15" customHeight="1" x14ac:dyDescent="0.25">
      <c r="A374">
        <v>21500</v>
      </c>
      <c r="B374" t="s">
        <v>888</v>
      </c>
      <c r="C374">
        <v>201</v>
      </c>
      <c r="D374" t="s">
        <v>799</v>
      </c>
      <c r="E374">
        <v>18100</v>
      </c>
      <c r="F374" t="s">
        <v>834</v>
      </c>
      <c r="G374" t="s">
        <v>804</v>
      </c>
      <c r="H374" t="s">
        <v>805</v>
      </c>
      <c r="I374" s="242">
        <v>-76079</v>
      </c>
      <c r="J374" s="47"/>
      <c r="K374" s="48" t="s">
        <v>735</v>
      </c>
      <c r="L374" s="107"/>
      <c r="M374" s="107"/>
      <c r="N374" s="107"/>
      <c r="O374" s="205"/>
    </row>
    <row r="375" spans="1:15" ht="15" customHeight="1" x14ac:dyDescent="0.25">
      <c r="A375">
        <v>21500</v>
      </c>
      <c r="B375" t="s">
        <v>888</v>
      </c>
      <c r="C375">
        <v>201</v>
      </c>
      <c r="D375" t="s">
        <v>799</v>
      </c>
      <c r="E375">
        <v>19500</v>
      </c>
      <c r="F375" t="s">
        <v>838</v>
      </c>
      <c r="G375" t="s">
        <v>804</v>
      </c>
      <c r="H375" t="s">
        <v>805</v>
      </c>
      <c r="I375" s="242">
        <v>-4961</v>
      </c>
      <c r="J375" s="47"/>
      <c r="K375" s="48" t="s">
        <v>100</v>
      </c>
      <c r="L375" s="107"/>
      <c r="M375" s="107"/>
      <c r="N375" s="107"/>
      <c r="O375" s="205"/>
    </row>
    <row r="376" spans="1:15" ht="15" customHeight="1" x14ac:dyDescent="0.25">
      <c r="A376">
        <v>21600</v>
      </c>
      <c r="B376" t="s">
        <v>889</v>
      </c>
      <c r="C376">
        <v>201</v>
      </c>
      <c r="D376" t="s">
        <v>799</v>
      </c>
      <c r="E376">
        <v>10990</v>
      </c>
      <c r="F376" t="s">
        <v>123</v>
      </c>
      <c r="G376" t="s">
        <v>804</v>
      </c>
      <c r="H376" t="s">
        <v>805</v>
      </c>
      <c r="I376" s="242">
        <v>-6918</v>
      </c>
      <c r="J376" s="47"/>
      <c r="K376" s="45" t="s">
        <v>92</v>
      </c>
      <c r="L376" s="107"/>
      <c r="M376" s="107"/>
      <c r="N376" s="107"/>
      <c r="O376" s="205"/>
    </row>
    <row r="377" spans="1:15" ht="15" customHeight="1" x14ac:dyDescent="0.25">
      <c r="A377">
        <v>21600</v>
      </c>
      <c r="B377" t="s">
        <v>889</v>
      </c>
      <c r="C377">
        <v>201</v>
      </c>
      <c r="D377" t="s">
        <v>799</v>
      </c>
      <c r="E377">
        <v>12200</v>
      </c>
      <c r="F377" t="s">
        <v>862</v>
      </c>
      <c r="G377" t="s">
        <v>804</v>
      </c>
      <c r="H377" t="s">
        <v>805</v>
      </c>
      <c r="I377" s="242">
        <v>2165</v>
      </c>
      <c r="J377" s="47"/>
      <c r="K377" s="45" t="s">
        <v>94</v>
      </c>
      <c r="L377" s="107"/>
      <c r="M377" s="107"/>
      <c r="N377" s="107"/>
      <c r="O377" s="205"/>
    </row>
    <row r="378" spans="1:15" ht="15" customHeight="1" x14ac:dyDescent="0.25">
      <c r="A378">
        <v>21600</v>
      </c>
      <c r="B378" t="s">
        <v>889</v>
      </c>
      <c r="C378">
        <v>201</v>
      </c>
      <c r="D378" t="s">
        <v>799</v>
      </c>
      <c r="E378">
        <v>14290</v>
      </c>
      <c r="F378" t="s">
        <v>830</v>
      </c>
      <c r="G378" t="s">
        <v>804</v>
      </c>
      <c r="H378" t="s">
        <v>805</v>
      </c>
      <c r="I378" s="242">
        <v>0</v>
      </c>
      <c r="J378" s="47"/>
      <c r="K378" s="45" t="s">
        <v>95</v>
      </c>
      <c r="L378" s="107"/>
      <c r="M378" s="107"/>
      <c r="N378" s="107"/>
      <c r="O378" s="205"/>
    </row>
    <row r="379" spans="1:15" ht="15" customHeight="1" x14ac:dyDescent="0.25">
      <c r="A379">
        <v>21600</v>
      </c>
      <c r="B379" t="s">
        <v>889</v>
      </c>
      <c r="C379">
        <v>201</v>
      </c>
      <c r="D379" t="s">
        <v>799</v>
      </c>
      <c r="E379">
        <v>17100</v>
      </c>
      <c r="F379" t="s">
        <v>810</v>
      </c>
      <c r="G379" t="s">
        <v>804</v>
      </c>
      <c r="H379" t="s">
        <v>805</v>
      </c>
      <c r="I379" s="242">
        <v>-1198</v>
      </c>
      <c r="J379" s="47"/>
      <c r="K379" s="45" t="s">
        <v>96</v>
      </c>
      <c r="L379" s="107"/>
      <c r="M379" s="107"/>
      <c r="N379" s="107"/>
      <c r="O379" s="205"/>
    </row>
    <row r="380" spans="1:15" ht="15" customHeight="1" x14ac:dyDescent="0.25">
      <c r="A380">
        <v>21600</v>
      </c>
      <c r="B380" t="s">
        <v>889</v>
      </c>
      <c r="C380">
        <v>201</v>
      </c>
      <c r="D380" t="s">
        <v>799</v>
      </c>
      <c r="E380">
        <v>17101</v>
      </c>
      <c r="F380" t="s">
        <v>869</v>
      </c>
      <c r="G380" t="s">
        <v>804</v>
      </c>
      <c r="H380" t="s">
        <v>805</v>
      </c>
      <c r="I380" s="242">
        <v>5240</v>
      </c>
      <c r="J380" s="47"/>
      <c r="K380" s="45" t="s">
        <v>96</v>
      </c>
      <c r="L380" s="107"/>
      <c r="M380" s="107"/>
      <c r="N380" s="107"/>
      <c r="O380" s="205"/>
    </row>
    <row r="381" spans="1:15" ht="15" customHeight="1" x14ac:dyDescent="0.25">
      <c r="A381">
        <v>21600</v>
      </c>
      <c r="B381" t="s">
        <v>889</v>
      </c>
      <c r="C381">
        <v>201</v>
      </c>
      <c r="D381" t="s">
        <v>799</v>
      </c>
      <c r="E381">
        <v>17290</v>
      </c>
      <c r="F381" t="s">
        <v>830</v>
      </c>
      <c r="G381" t="s">
        <v>804</v>
      </c>
      <c r="H381" t="s">
        <v>805</v>
      </c>
      <c r="I381" s="242">
        <v>0</v>
      </c>
      <c r="J381" s="47"/>
      <c r="K381" s="45" t="s">
        <v>97</v>
      </c>
      <c r="L381" s="107"/>
      <c r="M381" s="107"/>
      <c r="N381" s="107"/>
      <c r="O381" s="205"/>
    </row>
    <row r="382" spans="1:15" ht="15" customHeight="1" x14ac:dyDescent="0.25">
      <c r="A382">
        <v>30003</v>
      </c>
      <c r="B382" t="s">
        <v>890</v>
      </c>
      <c r="C382">
        <v>201</v>
      </c>
      <c r="D382" t="s">
        <v>799</v>
      </c>
      <c r="E382">
        <v>10500</v>
      </c>
      <c r="F382" t="s">
        <v>806</v>
      </c>
      <c r="G382" t="s">
        <v>804</v>
      </c>
      <c r="H382" t="s">
        <v>805</v>
      </c>
      <c r="I382" s="242">
        <v>0</v>
      </c>
      <c r="J382" s="47"/>
      <c r="K382" s="243" t="s">
        <v>93</v>
      </c>
      <c r="L382" s="107"/>
      <c r="M382" s="107"/>
      <c r="N382" s="107"/>
      <c r="O382" s="205"/>
    </row>
    <row r="383" spans="1:15" ht="15" customHeight="1" x14ac:dyDescent="0.25">
      <c r="A383">
        <v>30003</v>
      </c>
      <c r="B383" t="s">
        <v>890</v>
      </c>
      <c r="C383">
        <v>201</v>
      </c>
      <c r="D383" t="s">
        <v>799</v>
      </c>
      <c r="E383">
        <v>10500</v>
      </c>
      <c r="F383" t="s">
        <v>806</v>
      </c>
      <c r="G383">
        <v>131006</v>
      </c>
      <c r="H383" t="s">
        <v>891</v>
      </c>
      <c r="I383" s="242">
        <v>30000</v>
      </c>
      <c r="J383" s="47"/>
      <c r="K383" s="243" t="s">
        <v>93</v>
      </c>
      <c r="L383" s="107"/>
      <c r="M383" s="107"/>
      <c r="N383" s="107"/>
      <c r="O383" s="205"/>
    </row>
    <row r="384" spans="1:15" ht="15" customHeight="1" x14ac:dyDescent="0.25">
      <c r="A384">
        <v>30003</v>
      </c>
      <c r="B384" t="s">
        <v>890</v>
      </c>
      <c r="C384">
        <v>201</v>
      </c>
      <c r="D384" t="s">
        <v>799</v>
      </c>
      <c r="E384">
        <v>10990</v>
      </c>
      <c r="F384" t="s">
        <v>123</v>
      </c>
      <c r="G384" t="s">
        <v>804</v>
      </c>
      <c r="H384" t="s">
        <v>805</v>
      </c>
      <c r="I384" s="242">
        <v>0</v>
      </c>
      <c r="J384" s="47"/>
      <c r="K384" s="243" t="s">
        <v>93</v>
      </c>
      <c r="L384" s="107"/>
      <c r="M384" s="107"/>
      <c r="N384" s="107"/>
      <c r="O384" s="205"/>
    </row>
    <row r="385" spans="1:15" ht="15" customHeight="1" x14ac:dyDescent="0.25">
      <c r="A385">
        <v>30003</v>
      </c>
      <c r="B385" t="s">
        <v>890</v>
      </c>
      <c r="C385">
        <v>201</v>
      </c>
      <c r="D385" t="s">
        <v>799</v>
      </c>
      <c r="E385">
        <v>10990</v>
      </c>
      <c r="F385" t="s">
        <v>123</v>
      </c>
      <c r="G385">
        <v>131006</v>
      </c>
      <c r="H385" t="s">
        <v>891</v>
      </c>
      <c r="I385" s="242">
        <v>4230</v>
      </c>
      <c r="J385" s="47"/>
      <c r="K385" s="243" t="s">
        <v>93</v>
      </c>
      <c r="L385" s="107"/>
      <c r="M385" s="107"/>
      <c r="N385" s="107"/>
      <c r="O385" s="205"/>
    </row>
    <row r="386" spans="1:15" ht="15" customHeight="1" x14ac:dyDescent="0.25">
      <c r="A386">
        <v>30400</v>
      </c>
      <c r="B386" t="s">
        <v>892</v>
      </c>
      <c r="C386">
        <v>201</v>
      </c>
      <c r="D386" t="s">
        <v>799</v>
      </c>
      <c r="E386">
        <v>14700</v>
      </c>
      <c r="F386" t="s">
        <v>831</v>
      </c>
      <c r="G386" t="s">
        <v>804</v>
      </c>
      <c r="H386" t="s">
        <v>805</v>
      </c>
      <c r="I386" s="242">
        <v>0</v>
      </c>
      <c r="J386" s="47"/>
      <c r="K386" s="45" t="s">
        <v>93</v>
      </c>
      <c r="L386" s="107"/>
      <c r="M386" s="107"/>
      <c r="N386" s="107"/>
      <c r="O386" s="205"/>
    </row>
    <row r="387" spans="1:15" ht="15" customHeight="1" x14ac:dyDescent="0.25">
      <c r="A387">
        <v>42208</v>
      </c>
      <c r="B387" t="s">
        <v>889</v>
      </c>
      <c r="C387">
        <v>201</v>
      </c>
      <c r="D387" t="s">
        <v>799</v>
      </c>
      <c r="E387">
        <v>12300</v>
      </c>
      <c r="F387" t="s">
        <v>863</v>
      </c>
      <c r="G387" t="s">
        <v>804</v>
      </c>
      <c r="H387" t="s">
        <v>805</v>
      </c>
      <c r="I387" s="242">
        <v>0</v>
      </c>
      <c r="J387" s="47"/>
      <c r="K387" s="45" t="s">
        <v>94</v>
      </c>
      <c r="L387" s="107"/>
      <c r="M387" s="107"/>
      <c r="N387" s="107"/>
      <c r="O387" s="205"/>
    </row>
    <row r="388" spans="1:15" ht="15" customHeight="1" x14ac:dyDescent="0.25">
      <c r="A388">
        <v>42208</v>
      </c>
      <c r="B388" t="s">
        <v>889</v>
      </c>
      <c r="C388">
        <v>201</v>
      </c>
      <c r="D388" t="s">
        <v>799</v>
      </c>
      <c r="E388">
        <v>12400</v>
      </c>
      <c r="F388" t="s">
        <v>829</v>
      </c>
      <c r="G388" t="s">
        <v>804</v>
      </c>
      <c r="H388" t="s">
        <v>805</v>
      </c>
      <c r="I388" s="242">
        <v>553</v>
      </c>
      <c r="J388" s="47"/>
      <c r="K388" s="46" t="s">
        <v>94</v>
      </c>
      <c r="L388" s="107"/>
      <c r="M388" s="107"/>
      <c r="N388" s="107"/>
      <c r="O388" s="205"/>
    </row>
    <row r="389" spans="1:15" ht="15" customHeight="1" x14ac:dyDescent="0.25">
      <c r="A389">
        <v>42208</v>
      </c>
      <c r="B389" t="s">
        <v>889</v>
      </c>
      <c r="C389">
        <v>201</v>
      </c>
      <c r="D389" t="s">
        <v>799</v>
      </c>
      <c r="E389">
        <v>14290</v>
      </c>
      <c r="F389" t="s">
        <v>830</v>
      </c>
      <c r="G389" t="s">
        <v>804</v>
      </c>
      <c r="H389" t="s">
        <v>805</v>
      </c>
      <c r="I389" s="242">
        <v>0</v>
      </c>
      <c r="J389" s="47"/>
      <c r="K389" s="46" t="s">
        <v>95</v>
      </c>
      <c r="L389" s="107"/>
      <c r="M389" s="107"/>
      <c r="N389" s="107"/>
      <c r="O389" s="205"/>
    </row>
    <row r="390" spans="1:15" ht="15" customHeight="1" x14ac:dyDescent="0.25">
      <c r="A390">
        <v>42208</v>
      </c>
      <c r="B390" t="s">
        <v>889</v>
      </c>
      <c r="C390">
        <v>201</v>
      </c>
      <c r="D390" t="s">
        <v>799</v>
      </c>
      <c r="E390">
        <v>17290</v>
      </c>
      <c r="F390" t="s">
        <v>830</v>
      </c>
      <c r="G390" t="s">
        <v>804</v>
      </c>
      <c r="H390" t="s">
        <v>805</v>
      </c>
      <c r="I390" s="242">
        <v>0</v>
      </c>
      <c r="J390" s="47"/>
      <c r="K390" s="46" t="s">
        <v>97</v>
      </c>
      <c r="L390" s="107"/>
      <c r="M390" s="107"/>
      <c r="N390" s="107"/>
      <c r="O390" s="205"/>
    </row>
    <row r="391" spans="1:15" ht="15" customHeight="1" x14ac:dyDescent="0.25">
      <c r="A391">
        <v>52000</v>
      </c>
      <c r="B391" t="s">
        <v>893</v>
      </c>
      <c r="C391">
        <v>201</v>
      </c>
      <c r="D391" t="s">
        <v>799</v>
      </c>
      <c r="E391">
        <v>15900</v>
      </c>
      <c r="F391" t="s">
        <v>894</v>
      </c>
      <c r="G391" t="s">
        <v>804</v>
      </c>
      <c r="H391" t="s">
        <v>805</v>
      </c>
      <c r="I391" s="242">
        <v>0</v>
      </c>
      <c r="J391" s="47"/>
      <c r="K391" s="46" t="s">
        <v>737</v>
      </c>
      <c r="L391" s="107"/>
      <c r="M391" s="107"/>
      <c r="N391" s="107"/>
      <c r="O391" s="205"/>
    </row>
    <row r="392" spans="1:15" ht="15" customHeight="1" x14ac:dyDescent="0.25">
      <c r="A392">
        <v>53000</v>
      </c>
      <c r="B392" t="s">
        <v>895</v>
      </c>
      <c r="C392">
        <v>201</v>
      </c>
      <c r="D392" t="s">
        <v>799</v>
      </c>
      <c r="E392">
        <v>10902</v>
      </c>
      <c r="F392" t="s">
        <v>896</v>
      </c>
      <c r="G392" t="s">
        <v>804</v>
      </c>
      <c r="H392" t="s">
        <v>805</v>
      </c>
      <c r="I392" s="242">
        <v>4329094</v>
      </c>
      <c r="J392" s="47"/>
      <c r="K392" s="46" t="s">
        <v>91</v>
      </c>
      <c r="L392" s="107"/>
      <c r="M392" s="107"/>
      <c r="N392" s="107"/>
      <c r="O392" s="205"/>
    </row>
    <row r="393" spans="1:15" ht="15" customHeight="1" x14ac:dyDescent="0.25">
      <c r="A393">
        <v>53000</v>
      </c>
      <c r="B393" t="s">
        <v>895</v>
      </c>
      <c r="C393">
        <v>201</v>
      </c>
      <c r="D393" t="s">
        <v>799</v>
      </c>
      <c r="E393">
        <v>10990</v>
      </c>
      <c r="F393" t="s">
        <v>123</v>
      </c>
      <c r="G393" t="s">
        <v>804</v>
      </c>
      <c r="H393" t="s">
        <v>805</v>
      </c>
      <c r="I393" s="242">
        <v>113208</v>
      </c>
      <c r="J393" s="47"/>
      <c r="K393" s="46" t="s">
        <v>92</v>
      </c>
      <c r="L393" s="107"/>
      <c r="M393" s="107"/>
      <c r="N393" s="107"/>
      <c r="O393" s="205"/>
    </row>
    <row r="394" spans="1:15" ht="15" customHeight="1" x14ac:dyDescent="0.25">
      <c r="A394">
        <v>53030</v>
      </c>
      <c r="B394" t="s">
        <v>897</v>
      </c>
      <c r="C394">
        <v>201</v>
      </c>
      <c r="D394" t="s">
        <v>799</v>
      </c>
      <c r="E394">
        <v>10109</v>
      </c>
      <c r="F394" t="s">
        <v>898</v>
      </c>
      <c r="G394" t="s">
        <v>804</v>
      </c>
      <c r="H394" t="s">
        <v>805</v>
      </c>
      <c r="I394" s="242">
        <v>-97473</v>
      </c>
      <c r="J394" s="47"/>
      <c r="K394" s="46" t="s">
        <v>90</v>
      </c>
      <c r="L394" s="107"/>
      <c r="M394" s="107"/>
      <c r="N394" s="107"/>
      <c r="O394" s="205"/>
    </row>
    <row r="395" spans="1:15" ht="15" customHeight="1" x14ac:dyDescent="0.25">
      <c r="A395">
        <v>53030</v>
      </c>
      <c r="B395" t="s">
        <v>897</v>
      </c>
      <c r="C395">
        <v>201</v>
      </c>
      <c r="D395" t="s">
        <v>799</v>
      </c>
      <c r="E395">
        <v>10209</v>
      </c>
      <c r="F395" t="s">
        <v>899</v>
      </c>
      <c r="G395" t="s">
        <v>804</v>
      </c>
      <c r="H395" t="s">
        <v>805</v>
      </c>
      <c r="I395" s="242">
        <v>87148</v>
      </c>
      <c r="J395" s="47"/>
      <c r="K395" s="46" t="s">
        <v>90</v>
      </c>
      <c r="L395" s="107"/>
      <c r="M395" s="107"/>
      <c r="N395" s="107"/>
      <c r="O395" s="205"/>
    </row>
    <row r="396" spans="1:15" ht="15" customHeight="1" x14ac:dyDescent="0.25">
      <c r="A396">
        <v>53030</v>
      </c>
      <c r="B396" t="s">
        <v>897</v>
      </c>
      <c r="C396">
        <v>201</v>
      </c>
      <c r="D396" t="s">
        <v>799</v>
      </c>
      <c r="E396">
        <v>10309</v>
      </c>
      <c r="F396" t="s">
        <v>900</v>
      </c>
      <c r="G396" t="s">
        <v>804</v>
      </c>
      <c r="H396" t="s">
        <v>805</v>
      </c>
      <c r="I396" s="242">
        <v>-17849</v>
      </c>
      <c r="J396" s="47"/>
      <c r="K396" s="46" t="s">
        <v>90</v>
      </c>
      <c r="L396" s="107"/>
      <c r="M396" s="107"/>
      <c r="N396" s="107"/>
      <c r="O396" s="205"/>
    </row>
    <row r="397" spans="1:15" ht="15" customHeight="1" x14ac:dyDescent="0.25">
      <c r="A397">
        <v>53030</v>
      </c>
      <c r="B397" t="s">
        <v>897</v>
      </c>
      <c r="C397">
        <v>201</v>
      </c>
      <c r="D397" t="s">
        <v>799</v>
      </c>
      <c r="E397">
        <v>10409</v>
      </c>
      <c r="F397" t="s">
        <v>901</v>
      </c>
      <c r="G397" t="s">
        <v>804</v>
      </c>
      <c r="H397" t="s">
        <v>805</v>
      </c>
      <c r="I397" s="242">
        <v>512</v>
      </c>
      <c r="J397" s="47"/>
      <c r="K397" s="45" t="s">
        <v>90</v>
      </c>
      <c r="L397" s="107"/>
      <c r="M397" s="107"/>
      <c r="N397" s="107"/>
      <c r="O397" s="205"/>
    </row>
    <row r="398" spans="1:15" ht="15" customHeight="1" x14ac:dyDescent="0.25">
      <c r="A398">
        <v>53030</v>
      </c>
      <c r="B398" t="s">
        <v>897</v>
      </c>
      <c r="C398">
        <v>201</v>
      </c>
      <c r="D398" t="s">
        <v>799</v>
      </c>
      <c r="E398">
        <v>10509</v>
      </c>
      <c r="F398" t="s">
        <v>902</v>
      </c>
      <c r="G398" t="s">
        <v>804</v>
      </c>
      <c r="H398" t="s">
        <v>805</v>
      </c>
      <c r="I398" s="242">
        <v>-7313</v>
      </c>
      <c r="J398" s="47"/>
      <c r="K398" s="46" t="s">
        <v>90</v>
      </c>
      <c r="L398" s="107"/>
      <c r="M398" s="107"/>
      <c r="N398" s="107"/>
      <c r="O398" s="205"/>
    </row>
    <row r="399" spans="1:15" ht="15" customHeight="1" x14ac:dyDescent="0.25">
      <c r="A399">
        <v>53030</v>
      </c>
      <c r="B399" t="s">
        <v>897</v>
      </c>
      <c r="C399">
        <v>201</v>
      </c>
      <c r="D399" t="s">
        <v>799</v>
      </c>
      <c r="E399">
        <v>10909</v>
      </c>
      <c r="F399" t="s">
        <v>903</v>
      </c>
      <c r="G399" t="s">
        <v>804</v>
      </c>
      <c r="H399" t="s">
        <v>805</v>
      </c>
      <c r="I399" s="242">
        <v>2181</v>
      </c>
      <c r="J399" s="47"/>
      <c r="K399" s="46" t="s">
        <v>91</v>
      </c>
      <c r="L399" s="107"/>
      <c r="M399" s="107"/>
      <c r="N399" s="107"/>
      <c r="O399" s="205"/>
    </row>
    <row r="400" spans="1:15" ht="15" customHeight="1" x14ac:dyDescent="0.25">
      <c r="A400">
        <v>53030</v>
      </c>
      <c r="B400" t="s">
        <v>897</v>
      </c>
      <c r="C400">
        <v>201</v>
      </c>
      <c r="D400" t="s">
        <v>799</v>
      </c>
      <c r="E400">
        <v>10999</v>
      </c>
      <c r="F400" t="s">
        <v>904</v>
      </c>
      <c r="G400" t="s">
        <v>804</v>
      </c>
      <c r="H400" t="s">
        <v>805</v>
      </c>
      <c r="I400" s="242">
        <v>-3493</v>
      </c>
      <c r="J400" s="47"/>
      <c r="K400" s="45" t="s">
        <v>92</v>
      </c>
      <c r="L400" s="107"/>
      <c r="M400" s="107"/>
      <c r="N400" s="107"/>
      <c r="O400" s="205"/>
    </row>
    <row r="401" spans="1:15" ht="15" customHeight="1" x14ac:dyDescent="0.25">
      <c r="A401">
        <v>53030</v>
      </c>
      <c r="B401" t="s">
        <v>897</v>
      </c>
      <c r="C401">
        <v>201</v>
      </c>
      <c r="D401" t="s">
        <v>799</v>
      </c>
      <c r="E401">
        <v>11609</v>
      </c>
      <c r="F401" t="s">
        <v>905</v>
      </c>
      <c r="G401" t="s">
        <v>804</v>
      </c>
      <c r="H401" t="s">
        <v>805</v>
      </c>
      <c r="I401" s="242">
        <v>4509</v>
      </c>
      <c r="J401" s="47"/>
      <c r="K401" s="45" t="s">
        <v>90</v>
      </c>
      <c r="L401" s="107"/>
      <c r="M401" s="107"/>
      <c r="N401" s="107"/>
      <c r="O401" s="205"/>
    </row>
    <row r="402" spans="1:15" ht="15" customHeight="1" x14ac:dyDescent="0.25">
      <c r="A402">
        <v>53030</v>
      </c>
      <c r="B402" t="s">
        <v>897</v>
      </c>
      <c r="C402">
        <v>201</v>
      </c>
      <c r="D402" t="s">
        <v>799</v>
      </c>
      <c r="E402">
        <v>11709</v>
      </c>
      <c r="F402" t="s">
        <v>906</v>
      </c>
      <c r="G402" t="s">
        <v>804</v>
      </c>
      <c r="H402" t="s">
        <v>805</v>
      </c>
      <c r="I402" s="242">
        <v>-1459</v>
      </c>
      <c r="J402" s="47"/>
      <c r="K402" s="45" t="s">
        <v>90</v>
      </c>
      <c r="L402" s="107"/>
      <c r="M402" s="107"/>
      <c r="N402" s="107"/>
      <c r="O402" s="205"/>
    </row>
    <row r="403" spans="1:15" ht="15" customHeight="1" x14ac:dyDescent="0.25">
      <c r="A403" s="104"/>
      <c r="B403" s="41"/>
      <c r="C403" s="43"/>
      <c r="D403" s="41"/>
      <c r="E403" s="41"/>
      <c r="F403" s="42"/>
      <c r="G403" s="41"/>
      <c r="H403" s="41"/>
      <c r="I403" s="44"/>
      <c r="J403" s="47"/>
      <c r="K403" s="45"/>
      <c r="L403" s="107"/>
      <c r="M403" s="107"/>
      <c r="N403" s="107"/>
      <c r="O403" s="205"/>
    </row>
    <row r="404" spans="1:15" ht="15" customHeight="1" x14ac:dyDescent="0.25">
      <c r="A404" s="104"/>
      <c r="B404" s="41"/>
      <c r="C404" s="43"/>
      <c r="D404" s="41"/>
      <c r="E404" s="41"/>
      <c r="F404" s="42"/>
      <c r="G404" s="41"/>
      <c r="H404" s="41"/>
      <c r="I404" s="44"/>
      <c r="J404" s="47"/>
      <c r="K404" s="45"/>
      <c r="L404" s="107"/>
      <c r="M404" s="107"/>
      <c r="N404" s="107"/>
      <c r="O404" s="205"/>
    </row>
    <row r="405" spans="1:15" ht="15" customHeight="1" x14ac:dyDescent="0.25">
      <c r="A405" s="104"/>
      <c r="B405" s="41"/>
      <c r="C405" s="43"/>
      <c r="D405" s="41"/>
      <c r="E405" s="41"/>
      <c r="F405" s="42"/>
      <c r="G405" s="41"/>
      <c r="H405" s="41"/>
      <c r="I405" s="44"/>
      <c r="J405" s="47"/>
      <c r="K405" s="45"/>
      <c r="L405" s="107"/>
      <c r="M405" s="107"/>
      <c r="N405" s="107"/>
      <c r="O405" s="205"/>
    </row>
    <row r="406" spans="1:15" ht="15" customHeight="1" x14ac:dyDescent="0.25">
      <c r="A406" s="104"/>
      <c r="B406" s="41"/>
      <c r="C406" s="43"/>
      <c r="D406" s="41"/>
      <c r="E406" s="41"/>
      <c r="F406" s="42"/>
      <c r="G406" s="41"/>
      <c r="H406" s="41"/>
      <c r="I406" s="44"/>
      <c r="J406" s="47"/>
      <c r="K406" s="45"/>
      <c r="L406" s="107"/>
      <c r="M406" s="107"/>
      <c r="N406" s="107"/>
      <c r="O406" s="205"/>
    </row>
    <row r="407" spans="1:15" ht="15" customHeight="1" x14ac:dyDescent="0.25">
      <c r="A407" s="104"/>
      <c r="B407" s="41"/>
      <c r="C407" s="43"/>
      <c r="D407" s="41"/>
      <c r="E407" s="41"/>
      <c r="F407" s="42"/>
      <c r="G407" s="41"/>
      <c r="H407" s="41"/>
      <c r="I407" s="44"/>
      <c r="J407" s="47"/>
      <c r="K407" s="45"/>
      <c r="L407" s="107"/>
      <c r="M407" s="107"/>
      <c r="N407" s="107"/>
      <c r="O407" s="205"/>
    </row>
    <row r="408" spans="1:15" ht="15" customHeight="1" x14ac:dyDescent="0.25">
      <c r="A408" s="104"/>
      <c r="B408" s="41"/>
      <c r="C408" s="43"/>
      <c r="D408" s="41"/>
      <c r="E408" s="41"/>
      <c r="F408" s="42"/>
      <c r="G408" s="41"/>
      <c r="H408" s="41"/>
      <c r="I408" s="44"/>
      <c r="J408" s="47"/>
      <c r="K408" s="45"/>
      <c r="L408" s="107"/>
      <c r="M408" s="107"/>
      <c r="N408" s="107"/>
      <c r="O408" s="205"/>
    </row>
    <row r="409" spans="1:15" ht="15" customHeight="1" x14ac:dyDescent="0.25">
      <c r="A409" s="104"/>
      <c r="B409" s="41"/>
      <c r="C409" s="43"/>
      <c r="D409" s="41"/>
      <c r="E409" s="41"/>
      <c r="F409" s="42"/>
      <c r="G409" s="41"/>
      <c r="H409" s="41"/>
      <c r="I409" s="44"/>
      <c r="J409" s="47"/>
      <c r="K409" s="45"/>
      <c r="L409" s="107"/>
      <c r="M409" s="107"/>
      <c r="N409" s="107"/>
      <c r="O409" s="205"/>
    </row>
    <row r="410" spans="1:15" ht="15" customHeight="1" x14ac:dyDescent="0.25">
      <c r="A410" s="104"/>
      <c r="B410" s="41"/>
      <c r="C410" s="43"/>
      <c r="D410" s="41"/>
      <c r="E410" s="41"/>
      <c r="F410" s="42"/>
      <c r="G410" s="41"/>
      <c r="H410" s="41"/>
      <c r="I410" s="44"/>
      <c r="J410" s="47"/>
      <c r="K410" s="45"/>
      <c r="L410" s="107"/>
      <c r="M410" s="107"/>
      <c r="N410" s="107"/>
      <c r="O410" s="205"/>
    </row>
    <row r="411" spans="1:15" ht="15" customHeight="1" x14ac:dyDescent="0.25">
      <c r="A411" s="104"/>
      <c r="B411" s="41"/>
      <c r="C411" s="43"/>
      <c r="D411" s="41"/>
      <c r="E411" s="41"/>
      <c r="F411" s="42"/>
      <c r="G411" s="41"/>
      <c r="H411" s="41"/>
      <c r="I411" s="44"/>
      <c r="J411" s="47"/>
      <c r="K411" s="45"/>
      <c r="L411" s="107"/>
      <c r="M411" s="107"/>
      <c r="N411" s="107"/>
      <c r="O411" s="205"/>
    </row>
    <row r="412" spans="1:15" ht="15" customHeight="1" x14ac:dyDescent="0.25">
      <c r="A412" s="104"/>
      <c r="B412" s="41"/>
      <c r="C412" s="43"/>
      <c r="D412" s="41"/>
      <c r="E412" s="41"/>
      <c r="F412" s="42"/>
      <c r="G412" s="41"/>
      <c r="H412" s="41"/>
      <c r="I412" s="44"/>
      <c r="J412" s="47"/>
      <c r="K412" s="45"/>
      <c r="L412" s="107"/>
      <c r="M412" s="107"/>
      <c r="N412" s="107"/>
      <c r="O412" s="205"/>
    </row>
    <row r="413" spans="1:15" ht="15" customHeight="1" x14ac:dyDescent="0.25">
      <c r="A413" s="104"/>
      <c r="B413" s="41"/>
      <c r="C413" s="43"/>
      <c r="D413" s="41"/>
      <c r="E413" s="41"/>
      <c r="F413" s="42"/>
      <c r="G413" s="41"/>
      <c r="H413" s="41"/>
      <c r="I413" s="44"/>
      <c r="J413" s="47"/>
      <c r="K413" s="45"/>
      <c r="L413" s="107"/>
      <c r="M413" s="107"/>
      <c r="N413" s="107"/>
      <c r="O413" s="205"/>
    </row>
    <row r="414" spans="1:15" ht="15" customHeight="1" x14ac:dyDescent="0.25">
      <c r="A414" s="104"/>
      <c r="B414" s="41"/>
      <c r="C414" s="43"/>
      <c r="D414" s="41"/>
      <c r="E414" s="41"/>
      <c r="F414" s="42"/>
      <c r="G414" s="41"/>
      <c r="H414" s="41"/>
      <c r="I414" s="44"/>
      <c r="J414" s="47"/>
      <c r="K414" s="45"/>
      <c r="L414" s="107"/>
      <c r="M414" s="107"/>
      <c r="N414" s="107"/>
      <c r="O414" s="205"/>
    </row>
    <row r="415" spans="1:15" ht="15" customHeight="1" x14ac:dyDescent="0.25">
      <c r="A415" s="104"/>
      <c r="B415" s="41"/>
      <c r="C415" s="43"/>
      <c r="D415" s="41"/>
      <c r="E415" s="41"/>
      <c r="F415" s="42"/>
      <c r="G415" s="41"/>
      <c r="H415" s="41"/>
      <c r="I415" s="44"/>
      <c r="J415" s="47"/>
      <c r="K415" s="45"/>
      <c r="L415" s="107"/>
      <c r="M415" s="107"/>
      <c r="N415" s="107"/>
      <c r="O415" s="205"/>
    </row>
    <row r="416" spans="1:15" ht="15" customHeight="1" x14ac:dyDescent="0.25">
      <c r="A416" s="104"/>
      <c r="B416" s="41"/>
      <c r="C416" s="43"/>
      <c r="D416" s="41"/>
      <c r="E416" s="41"/>
      <c r="F416" s="42"/>
      <c r="G416" s="41"/>
      <c r="H416" s="41"/>
      <c r="I416" s="44"/>
      <c r="J416" s="47"/>
      <c r="K416" s="45"/>
      <c r="L416" s="107"/>
      <c r="M416" s="107"/>
      <c r="N416" s="107"/>
      <c r="O416" s="205"/>
    </row>
    <row r="417" spans="1:15" ht="15" customHeight="1" x14ac:dyDescent="0.25">
      <c r="A417" s="104"/>
      <c r="B417" s="41"/>
      <c r="C417" s="43"/>
      <c r="D417" s="41"/>
      <c r="E417" s="41"/>
      <c r="F417" s="42"/>
      <c r="G417" s="41"/>
      <c r="H417" s="41"/>
      <c r="I417" s="44"/>
      <c r="J417" s="47"/>
      <c r="K417" s="45"/>
      <c r="L417" s="107"/>
      <c r="M417" s="107"/>
      <c r="N417" s="107"/>
      <c r="O417" s="205"/>
    </row>
    <row r="418" spans="1:15" ht="15" customHeight="1" x14ac:dyDescent="0.25">
      <c r="A418" s="104"/>
      <c r="B418" s="41"/>
      <c r="C418" s="43"/>
      <c r="D418" s="41"/>
      <c r="E418" s="41"/>
      <c r="F418" s="42"/>
      <c r="G418" s="41"/>
      <c r="H418" s="41"/>
      <c r="I418" s="44"/>
      <c r="J418" s="47"/>
      <c r="K418" s="45"/>
      <c r="L418" s="107"/>
      <c r="M418" s="107"/>
      <c r="N418" s="107"/>
      <c r="O418" s="205"/>
    </row>
    <row r="419" spans="1:15" ht="15" customHeight="1" x14ac:dyDescent="0.25">
      <c r="A419" s="104"/>
      <c r="B419" s="41"/>
      <c r="C419" s="43"/>
      <c r="D419" s="41"/>
      <c r="E419" s="41"/>
      <c r="F419" s="42"/>
      <c r="G419" s="41"/>
      <c r="H419" s="41"/>
      <c r="I419" s="44"/>
      <c r="J419" s="47"/>
      <c r="K419" s="45"/>
      <c r="L419" s="107"/>
      <c r="M419" s="107"/>
      <c r="N419" s="107"/>
      <c r="O419" s="205"/>
    </row>
    <row r="420" spans="1:15" ht="15" customHeight="1" x14ac:dyDescent="0.25">
      <c r="A420" s="104"/>
      <c r="B420" s="41"/>
      <c r="C420" s="43"/>
      <c r="D420" s="41"/>
      <c r="E420" s="41"/>
      <c r="F420" s="42"/>
      <c r="G420" s="41"/>
      <c r="H420" s="41"/>
      <c r="I420" s="44"/>
      <c r="J420" s="47"/>
      <c r="K420" s="45"/>
      <c r="L420" s="107"/>
      <c r="M420" s="107"/>
      <c r="N420" s="107"/>
      <c r="O420" s="205"/>
    </row>
    <row r="421" spans="1:15" ht="15" customHeight="1" x14ac:dyDescent="0.25">
      <c r="A421" s="104"/>
      <c r="B421" s="41"/>
      <c r="C421" s="43"/>
      <c r="D421" s="41"/>
      <c r="E421" s="41"/>
      <c r="F421" s="42"/>
      <c r="G421" s="41"/>
      <c r="H421" s="41"/>
      <c r="I421" s="44"/>
      <c r="J421" s="47"/>
      <c r="K421" s="45"/>
      <c r="L421" s="107"/>
      <c r="M421" s="107"/>
      <c r="N421" s="107"/>
      <c r="O421" s="205"/>
    </row>
    <row r="422" spans="1:15" ht="15" customHeight="1" x14ac:dyDescent="0.25">
      <c r="A422" s="104"/>
      <c r="B422" s="41"/>
      <c r="C422" s="43"/>
      <c r="D422" s="41"/>
      <c r="E422" s="41"/>
      <c r="F422" s="42"/>
      <c r="G422" s="41"/>
      <c r="H422" s="41"/>
      <c r="I422" s="44"/>
      <c r="J422" s="47"/>
      <c r="K422" s="45"/>
      <c r="L422" s="107"/>
      <c r="M422" s="107"/>
      <c r="N422" s="107"/>
      <c r="O422" s="205"/>
    </row>
    <row r="423" spans="1:15" ht="15" customHeight="1" x14ac:dyDescent="0.25">
      <c r="A423" s="104"/>
      <c r="B423" s="41"/>
      <c r="C423" s="43"/>
      <c r="D423" s="41"/>
      <c r="E423" s="41"/>
      <c r="F423" s="42"/>
      <c r="G423" s="41"/>
      <c r="H423" s="41"/>
      <c r="I423" s="44"/>
      <c r="J423" s="47"/>
      <c r="K423" s="45"/>
      <c r="L423" s="107"/>
      <c r="M423" s="107"/>
      <c r="N423" s="107"/>
      <c r="O423" s="205"/>
    </row>
    <row r="424" spans="1:15" ht="15" customHeight="1" x14ac:dyDescent="0.25">
      <c r="A424" s="104"/>
      <c r="B424" s="41"/>
      <c r="C424" s="43"/>
      <c r="D424" s="41"/>
      <c r="E424" s="41"/>
      <c r="F424" s="42"/>
      <c r="G424" s="41"/>
      <c r="H424" s="41"/>
      <c r="I424" s="44"/>
      <c r="J424" s="47"/>
      <c r="K424" s="45"/>
      <c r="L424" s="107"/>
      <c r="M424" s="107"/>
      <c r="N424" s="107"/>
      <c r="O424" s="205"/>
    </row>
    <row r="425" spans="1:15" ht="15" customHeight="1" x14ac:dyDescent="0.25">
      <c r="A425" s="104"/>
      <c r="B425" s="41"/>
      <c r="C425" s="43"/>
      <c r="D425" s="41"/>
      <c r="E425" s="41"/>
      <c r="F425" s="42"/>
      <c r="G425" s="41"/>
      <c r="H425" s="41"/>
      <c r="I425" s="44"/>
      <c r="J425" s="47"/>
      <c r="K425" s="45"/>
      <c r="L425" s="107"/>
      <c r="M425" s="107"/>
      <c r="N425" s="107"/>
      <c r="O425" s="205"/>
    </row>
    <row r="426" spans="1:15" ht="15" customHeight="1" x14ac:dyDescent="0.25">
      <c r="A426" s="104"/>
      <c r="B426" s="41"/>
      <c r="C426" s="43"/>
      <c r="D426" s="41"/>
      <c r="E426" s="41"/>
      <c r="F426" s="42"/>
      <c r="G426" s="41"/>
      <c r="H426" s="41"/>
      <c r="I426" s="44"/>
      <c r="J426" s="47"/>
      <c r="K426" s="45"/>
      <c r="L426" s="107"/>
      <c r="M426" s="107"/>
      <c r="N426" s="107"/>
      <c r="O426" s="205"/>
    </row>
    <row r="427" spans="1:15" ht="15" customHeight="1" x14ac:dyDescent="0.25">
      <c r="A427" s="104"/>
      <c r="B427" s="41"/>
      <c r="C427" s="43"/>
      <c r="D427" s="41"/>
      <c r="E427" s="41"/>
      <c r="F427" s="42"/>
      <c r="G427" s="41"/>
      <c r="H427" s="41"/>
      <c r="I427" s="44"/>
      <c r="J427" s="47"/>
      <c r="K427" s="45"/>
      <c r="L427" s="107"/>
      <c r="M427" s="107"/>
      <c r="N427" s="107"/>
      <c r="O427" s="205"/>
    </row>
    <row r="428" spans="1:15" ht="15" customHeight="1" x14ac:dyDescent="0.25">
      <c r="A428" s="104"/>
      <c r="B428" s="41"/>
      <c r="C428" s="43"/>
      <c r="D428" s="41"/>
      <c r="E428" s="41"/>
      <c r="F428" s="42"/>
      <c r="G428" s="41"/>
      <c r="H428" s="41"/>
      <c r="I428" s="44"/>
      <c r="J428" s="47"/>
      <c r="K428" s="45"/>
      <c r="L428" s="107"/>
      <c r="M428" s="107"/>
      <c r="N428" s="107"/>
      <c r="O428" s="205"/>
    </row>
    <row r="429" spans="1:15" ht="15" customHeight="1" x14ac:dyDescent="0.25">
      <c r="A429" s="104"/>
      <c r="B429" s="41"/>
      <c r="C429" s="43"/>
      <c r="D429" s="41"/>
      <c r="E429" s="41"/>
      <c r="F429" s="42"/>
      <c r="G429" s="41"/>
      <c r="H429" s="41"/>
      <c r="I429" s="44"/>
      <c r="J429" s="47"/>
      <c r="K429" s="45"/>
      <c r="L429" s="107"/>
      <c r="M429" s="107"/>
      <c r="N429" s="107"/>
      <c r="O429" s="205"/>
    </row>
    <row r="430" spans="1:15" ht="15" customHeight="1" x14ac:dyDescent="0.25">
      <c r="A430" s="104"/>
      <c r="B430" s="41"/>
      <c r="C430" s="43"/>
      <c r="D430" s="41"/>
      <c r="E430" s="41"/>
      <c r="F430" s="42"/>
      <c r="G430" s="41"/>
      <c r="H430" s="41"/>
      <c r="I430" s="44"/>
      <c r="J430" s="47"/>
      <c r="K430" s="45"/>
      <c r="L430" s="107"/>
      <c r="M430" s="107"/>
      <c r="N430" s="107"/>
      <c r="O430" s="205"/>
    </row>
    <row r="431" spans="1:15" ht="15" customHeight="1" x14ac:dyDescent="0.25">
      <c r="A431" s="104"/>
      <c r="B431" s="41"/>
      <c r="C431" s="43"/>
      <c r="D431" s="41"/>
      <c r="E431" s="41"/>
      <c r="F431" s="42"/>
      <c r="G431" s="41"/>
      <c r="H431" s="41"/>
      <c r="I431" s="44"/>
      <c r="J431" s="47"/>
      <c r="K431" s="45"/>
      <c r="L431" s="107"/>
      <c r="M431" s="107"/>
      <c r="N431" s="107"/>
      <c r="O431" s="205"/>
    </row>
    <row r="432" spans="1:15" ht="15" customHeight="1" x14ac:dyDescent="0.25">
      <c r="A432" s="104"/>
      <c r="B432" s="41"/>
      <c r="C432" s="43"/>
      <c r="D432" s="41"/>
      <c r="E432" s="41"/>
      <c r="F432" s="42"/>
      <c r="G432" s="41"/>
      <c r="H432" s="41"/>
      <c r="I432" s="44"/>
      <c r="J432" s="47"/>
      <c r="K432" s="45"/>
      <c r="L432" s="107"/>
      <c r="M432" s="107"/>
      <c r="N432" s="107"/>
      <c r="O432" s="205"/>
    </row>
    <row r="433" spans="1:15" ht="15" customHeight="1" x14ac:dyDescent="0.25">
      <c r="A433" s="104"/>
      <c r="B433" s="41"/>
      <c r="C433" s="43"/>
      <c r="D433" s="41"/>
      <c r="E433" s="41"/>
      <c r="F433" s="42"/>
      <c r="G433" s="41"/>
      <c r="H433" s="41"/>
      <c r="I433" s="44"/>
      <c r="J433" s="47"/>
      <c r="K433" s="45"/>
      <c r="L433" s="107"/>
      <c r="M433" s="107"/>
      <c r="N433" s="107"/>
      <c r="O433" s="205"/>
    </row>
    <row r="434" spans="1:15" ht="15" customHeight="1" x14ac:dyDescent="0.25">
      <c r="A434" s="104"/>
      <c r="B434" s="41"/>
      <c r="C434" s="43"/>
      <c r="D434" s="41"/>
      <c r="E434" s="41"/>
      <c r="F434" s="42"/>
      <c r="G434" s="41"/>
      <c r="H434" s="41"/>
      <c r="I434" s="44"/>
      <c r="J434" s="47"/>
      <c r="K434" s="45"/>
      <c r="L434" s="107"/>
      <c r="M434" s="107"/>
      <c r="N434" s="107"/>
      <c r="O434" s="205"/>
    </row>
    <row r="435" spans="1:15" ht="15" customHeight="1" x14ac:dyDescent="0.25">
      <c r="A435" s="104"/>
      <c r="B435" s="41"/>
      <c r="C435" s="43"/>
      <c r="D435" s="41"/>
      <c r="E435" s="41"/>
      <c r="F435" s="42"/>
      <c r="G435" s="41"/>
      <c r="H435" s="41"/>
      <c r="I435" s="44"/>
      <c r="J435" s="47"/>
      <c r="K435" s="45"/>
      <c r="L435" s="107"/>
      <c r="M435" s="107"/>
      <c r="N435" s="107"/>
      <c r="O435" s="205"/>
    </row>
    <row r="436" spans="1:15" ht="15" customHeight="1" x14ac:dyDescent="0.25">
      <c r="A436" s="104"/>
      <c r="B436" s="41"/>
      <c r="C436" s="43"/>
      <c r="D436" s="41"/>
      <c r="E436" s="41"/>
      <c r="F436" s="42"/>
      <c r="G436" s="41"/>
      <c r="H436" s="41"/>
      <c r="I436" s="44"/>
      <c r="J436" s="47"/>
      <c r="K436" s="45"/>
      <c r="L436" s="107"/>
      <c r="M436" s="107"/>
      <c r="N436" s="107"/>
      <c r="O436" s="205"/>
    </row>
    <row r="437" spans="1:15" ht="15" customHeight="1" x14ac:dyDescent="0.25">
      <c r="A437" s="104"/>
      <c r="B437" s="41"/>
      <c r="C437" s="43"/>
      <c r="D437" s="41"/>
      <c r="E437" s="41"/>
      <c r="F437" s="42"/>
      <c r="G437" s="41"/>
      <c r="H437" s="41"/>
      <c r="I437" s="44"/>
      <c r="J437" s="47"/>
      <c r="K437" s="45"/>
      <c r="L437" s="107"/>
      <c r="M437" s="107"/>
      <c r="N437" s="107"/>
      <c r="O437" s="205"/>
    </row>
    <row r="438" spans="1:15" ht="15" customHeight="1" x14ac:dyDescent="0.25">
      <c r="A438" s="104"/>
      <c r="B438" s="41"/>
      <c r="C438" s="43"/>
      <c r="D438" s="41"/>
      <c r="E438" s="41"/>
      <c r="F438" s="42"/>
      <c r="G438" s="41"/>
      <c r="H438" s="41"/>
      <c r="I438" s="44"/>
      <c r="J438" s="47"/>
      <c r="K438" s="45"/>
      <c r="L438" s="107"/>
      <c r="M438" s="107"/>
      <c r="N438" s="107"/>
      <c r="O438" s="205"/>
    </row>
    <row r="439" spans="1:15" ht="15" customHeight="1" x14ac:dyDescent="0.25">
      <c r="A439" s="104"/>
      <c r="B439" s="41"/>
      <c r="C439" s="43"/>
      <c r="D439" s="41"/>
      <c r="E439" s="41"/>
      <c r="F439" s="42"/>
      <c r="G439" s="41"/>
      <c r="H439" s="41"/>
      <c r="I439" s="44"/>
      <c r="J439" s="47"/>
      <c r="K439" s="45"/>
      <c r="L439" s="107"/>
      <c r="M439" s="107"/>
      <c r="N439" s="107"/>
      <c r="O439" s="205"/>
    </row>
    <row r="440" spans="1:15" ht="15" customHeight="1" x14ac:dyDescent="0.25">
      <c r="A440" s="104"/>
      <c r="B440" s="41"/>
      <c r="C440" s="43"/>
      <c r="D440" s="41"/>
      <c r="E440" s="41"/>
      <c r="F440" s="42"/>
      <c r="G440" s="41"/>
      <c r="H440" s="41"/>
      <c r="I440" s="44"/>
      <c r="J440" s="47"/>
      <c r="K440" s="45"/>
      <c r="L440" s="107"/>
      <c r="M440" s="107"/>
      <c r="N440" s="107"/>
      <c r="O440" s="205"/>
    </row>
    <row r="441" spans="1:15" ht="15" customHeight="1" x14ac:dyDescent="0.25">
      <c r="A441" s="104"/>
      <c r="B441" s="41"/>
      <c r="C441" s="43"/>
      <c r="D441" s="41"/>
      <c r="E441" s="41"/>
      <c r="F441" s="42"/>
      <c r="G441" s="41"/>
      <c r="H441" s="41"/>
      <c r="I441" s="44"/>
      <c r="J441" s="47"/>
      <c r="K441" s="45"/>
      <c r="L441" s="107"/>
      <c r="M441" s="107"/>
      <c r="N441" s="107"/>
      <c r="O441" s="205"/>
    </row>
    <row r="442" spans="1:15" ht="15" customHeight="1" x14ac:dyDescent="0.25">
      <c r="A442" s="104"/>
      <c r="B442" s="41"/>
      <c r="C442" s="43"/>
      <c r="D442" s="41"/>
      <c r="E442" s="41"/>
      <c r="F442" s="42"/>
      <c r="G442" s="41"/>
      <c r="H442" s="41"/>
      <c r="I442" s="44"/>
      <c r="J442" s="47"/>
      <c r="K442" s="45"/>
      <c r="L442" s="107"/>
      <c r="M442" s="107"/>
      <c r="N442" s="107"/>
      <c r="O442" s="205"/>
    </row>
    <row r="443" spans="1:15" ht="15" customHeight="1" x14ac:dyDescent="0.25">
      <c r="A443" s="104"/>
      <c r="B443" s="41"/>
      <c r="C443" s="43"/>
      <c r="D443" s="41"/>
      <c r="E443" s="41"/>
      <c r="F443" s="42"/>
      <c r="G443" s="41"/>
      <c r="H443" s="41"/>
      <c r="I443" s="44"/>
      <c r="J443" s="47"/>
      <c r="K443" s="45"/>
      <c r="L443" s="107"/>
      <c r="M443" s="107"/>
      <c r="N443" s="107"/>
      <c r="O443" s="205"/>
    </row>
    <row r="444" spans="1:15" ht="15" customHeight="1" x14ac:dyDescent="0.25">
      <c r="A444" s="104"/>
      <c r="B444" s="41"/>
      <c r="C444" s="43"/>
      <c r="D444" s="41"/>
      <c r="E444" s="41"/>
      <c r="F444" s="42"/>
      <c r="G444" s="41"/>
      <c r="H444" s="41"/>
      <c r="I444" s="44"/>
      <c r="J444" s="47"/>
      <c r="K444" s="45"/>
      <c r="L444" s="107"/>
      <c r="M444" s="107"/>
      <c r="N444" s="107"/>
      <c r="O444" s="205"/>
    </row>
    <row r="445" spans="1:15" ht="15" customHeight="1" x14ac:dyDescent="0.25">
      <c r="A445" s="104"/>
      <c r="B445" s="41"/>
      <c r="C445" s="43"/>
      <c r="D445" s="41"/>
      <c r="E445" s="41"/>
      <c r="F445" s="42"/>
      <c r="G445" s="41"/>
      <c r="H445" s="41"/>
      <c r="I445" s="44"/>
      <c r="J445" s="47"/>
      <c r="K445" s="45"/>
      <c r="L445" s="107"/>
      <c r="M445" s="107"/>
      <c r="N445" s="107"/>
      <c r="O445" s="205"/>
    </row>
    <row r="446" spans="1:15" ht="15" customHeight="1" x14ac:dyDescent="0.25">
      <c r="A446" s="104"/>
      <c r="B446" s="41"/>
      <c r="C446" s="43"/>
      <c r="D446" s="41"/>
      <c r="E446" s="41"/>
      <c r="F446" s="42"/>
      <c r="G446" s="41"/>
      <c r="H446" s="41"/>
      <c r="I446" s="44"/>
      <c r="J446" s="47"/>
      <c r="K446" s="45"/>
      <c r="L446" s="107"/>
      <c r="M446" s="107"/>
      <c r="N446" s="107"/>
      <c r="O446" s="205"/>
    </row>
    <row r="447" spans="1:15" ht="15" customHeight="1" x14ac:dyDescent="0.25">
      <c r="A447" s="104"/>
      <c r="B447" s="41"/>
      <c r="C447" s="43"/>
      <c r="D447" s="41"/>
      <c r="E447" s="41"/>
      <c r="F447" s="42"/>
      <c r="G447" s="41"/>
      <c r="H447" s="41"/>
      <c r="I447" s="44"/>
      <c r="J447" s="47"/>
      <c r="K447" s="45"/>
      <c r="L447" s="107"/>
      <c r="M447" s="107"/>
      <c r="N447" s="107"/>
      <c r="O447" s="205"/>
    </row>
    <row r="448" spans="1:15" ht="15" customHeight="1" x14ac:dyDescent="0.25">
      <c r="A448" s="104"/>
      <c r="B448" s="41"/>
      <c r="C448" s="43"/>
      <c r="D448" s="41"/>
      <c r="E448" s="41"/>
      <c r="F448" s="42"/>
      <c r="G448" s="41"/>
      <c r="H448" s="41"/>
      <c r="I448" s="44"/>
      <c r="J448" s="47"/>
      <c r="K448" s="45"/>
      <c r="L448" s="107"/>
      <c r="M448" s="107"/>
      <c r="N448" s="107"/>
      <c r="O448" s="205"/>
    </row>
    <row r="449" spans="1:15" ht="15" customHeight="1" x14ac:dyDescent="0.25">
      <c r="A449" s="104"/>
      <c r="B449" s="41"/>
      <c r="C449" s="43"/>
      <c r="D449" s="41"/>
      <c r="E449" s="41"/>
      <c r="F449" s="42"/>
      <c r="G449" s="41"/>
      <c r="H449" s="41"/>
      <c r="I449" s="44"/>
      <c r="J449" s="47"/>
      <c r="K449" s="45"/>
      <c r="L449" s="107"/>
      <c r="M449" s="107"/>
      <c r="N449" s="107"/>
      <c r="O449" s="205"/>
    </row>
    <row r="450" spans="1:15" ht="15" customHeight="1" x14ac:dyDescent="0.25">
      <c r="A450" s="104"/>
      <c r="B450" s="41"/>
      <c r="C450" s="43"/>
      <c r="D450" s="41"/>
      <c r="E450" s="41"/>
      <c r="F450" s="42"/>
      <c r="G450" s="41"/>
      <c r="H450" s="41"/>
      <c r="I450" s="44"/>
      <c r="J450" s="47"/>
      <c r="K450" s="45"/>
      <c r="L450" s="107"/>
      <c r="M450" s="107"/>
      <c r="N450" s="107"/>
      <c r="O450" s="205"/>
    </row>
    <row r="451" spans="1:15" ht="15" customHeight="1" x14ac:dyDescent="0.25">
      <c r="A451" s="104"/>
      <c r="B451" s="41"/>
      <c r="C451" s="43"/>
      <c r="D451" s="41"/>
      <c r="E451" s="41"/>
      <c r="F451" s="42"/>
      <c r="G451" s="41"/>
      <c r="H451" s="41"/>
      <c r="I451" s="44"/>
      <c r="J451" s="47"/>
      <c r="K451" s="45"/>
      <c r="L451" s="107"/>
      <c r="M451" s="107"/>
      <c r="N451" s="107"/>
      <c r="O451" s="205"/>
    </row>
    <row r="452" spans="1:15" ht="15" customHeight="1" x14ac:dyDescent="0.25">
      <c r="A452" s="104"/>
      <c r="B452" s="41"/>
      <c r="C452" s="43"/>
      <c r="D452" s="41"/>
      <c r="E452" s="41"/>
      <c r="F452" s="42"/>
      <c r="G452" s="41"/>
      <c r="H452" s="41"/>
      <c r="I452" s="44"/>
      <c r="J452" s="47"/>
      <c r="K452" s="45"/>
      <c r="L452" s="107"/>
      <c r="M452" s="107"/>
      <c r="N452" s="107"/>
      <c r="O452" s="205"/>
    </row>
    <row r="453" spans="1:15" ht="15" customHeight="1" x14ac:dyDescent="0.25">
      <c r="A453" s="104"/>
      <c r="B453" s="41"/>
      <c r="C453" s="43"/>
      <c r="D453" s="41"/>
      <c r="E453" s="41"/>
      <c r="F453" s="42"/>
      <c r="G453" s="41"/>
      <c r="H453" s="41"/>
      <c r="I453" s="44"/>
      <c r="J453" s="47"/>
      <c r="K453" s="45"/>
      <c r="L453" s="107"/>
      <c r="M453" s="107"/>
      <c r="N453" s="107"/>
      <c r="O453" s="205"/>
    </row>
    <row r="454" spans="1:15" ht="15" customHeight="1" x14ac:dyDescent="0.25">
      <c r="A454" s="104"/>
      <c r="B454" s="41"/>
      <c r="C454" s="43"/>
      <c r="D454" s="41"/>
      <c r="E454" s="41"/>
      <c r="F454" s="42"/>
      <c r="G454" s="41"/>
      <c r="H454" s="41"/>
      <c r="I454" s="44"/>
      <c r="J454" s="47"/>
      <c r="K454" s="45"/>
      <c r="L454" s="107"/>
      <c r="M454" s="107"/>
      <c r="N454" s="107"/>
      <c r="O454" s="205"/>
    </row>
    <row r="455" spans="1:15" ht="15" customHeight="1" x14ac:dyDescent="0.25">
      <c r="A455" s="104"/>
      <c r="B455" s="41"/>
      <c r="C455" s="43"/>
      <c r="D455" s="41"/>
      <c r="E455" s="41"/>
      <c r="F455" s="42"/>
      <c r="G455" s="41"/>
      <c r="H455" s="41"/>
      <c r="I455" s="44"/>
      <c r="J455" s="47"/>
      <c r="K455" s="45"/>
      <c r="L455" s="107"/>
      <c r="M455" s="107"/>
      <c r="N455" s="107"/>
      <c r="O455" s="205"/>
    </row>
    <row r="456" spans="1:15" ht="15" customHeight="1" x14ac:dyDescent="0.25">
      <c r="A456" s="104"/>
      <c r="B456" s="41"/>
      <c r="C456" s="43"/>
      <c r="D456" s="41"/>
      <c r="E456" s="41"/>
      <c r="F456" s="42"/>
      <c r="G456" s="41"/>
      <c r="H456" s="41"/>
      <c r="I456" s="44"/>
      <c r="J456" s="47"/>
      <c r="K456" s="45"/>
      <c r="L456" s="107"/>
      <c r="M456" s="107"/>
      <c r="N456" s="107"/>
      <c r="O456" s="205"/>
    </row>
    <row r="457" spans="1:15" ht="15" customHeight="1" x14ac:dyDescent="0.25">
      <c r="A457" s="104"/>
      <c r="B457" s="41"/>
      <c r="C457" s="43"/>
      <c r="D457" s="41"/>
      <c r="E457" s="41"/>
      <c r="F457" s="42"/>
      <c r="G457" s="41"/>
      <c r="H457" s="41"/>
      <c r="I457" s="44"/>
      <c r="J457" s="47"/>
      <c r="K457" s="45"/>
      <c r="L457" s="107"/>
      <c r="M457" s="107"/>
      <c r="N457" s="107"/>
      <c r="O457" s="205"/>
    </row>
    <row r="458" spans="1:15" ht="15" customHeight="1" x14ac:dyDescent="0.25">
      <c r="A458" s="104"/>
      <c r="B458" s="41"/>
      <c r="C458" s="43"/>
      <c r="D458" s="41"/>
      <c r="E458" s="41"/>
      <c r="F458" s="42"/>
      <c r="G458" s="41"/>
      <c r="H458" s="41"/>
      <c r="I458" s="44"/>
      <c r="J458" s="47"/>
      <c r="K458" s="45"/>
      <c r="L458" s="107"/>
      <c r="M458" s="107"/>
      <c r="N458" s="107"/>
      <c r="O458" s="205"/>
    </row>
    <row r="459" spans="1:15" ht="15" customHeight="1" x14ac:dyDescent="0.25">
      <c r="A459" s="104"/>
      <c r="B459" s="41"/>
      <c r="C459" s="43"/>
      <c r="D459" s="41"/>
      <c r="E459" s="41"/>
      <c r="F459" s="42"/>
      <c r="G459" s="41"/>
      <c r="H459" s="41"/>
      <c r="I459" s="44"/>
      <c r="J459" s="47"/>
      <c r="K459" s="45"/>
      <c r="L459" s="107"/>
      <c r="M459" s="107"/>
      <c r="N459" s="107"/>
      <c r="O459" s="205"/>
    </row>
    <row r="460" spans="1:15" ht="15" customHeight="1" x14ac:dyDescent="0.25">
      <c r="A460" s="104"/>
      <c r="B460" s="41"/>
      <c r="C460" s="43"/>
      <c r="D460" s="41"/>
      <c r="E460" s="41"/>
      <c r="F460" s="42"/>
      <c r="G460" s="41"/>
      <c r="H460" s="41"/>
      <c r="I460" s="44"/>
      <c r="J460" s="47"/>
      <c r="K460" s="45"/>
      <c r="L460" s="107"/>
      <c r="M460" s="107"/>
      <c r="N460" s="107"/>
      <c r="O460" s="205"/>
    </row>
    <row r="461" spans="1:15" ht="15" customHeight="1" x14ac:dyDescent="0.25">
      <c r="A461" s="104"/>
      <c r="B461" s="41"/>
      <c r="C461" s="43"/>
      <c r="D461" s="41"/>
      <c r="E461" s="41"/>
      <c r="F461" s="42"/>
      <c r="G461" s="41"/>
      <c r="H461" s="41"/>
      <c r="I461" s="44"/>
      <c r="J461" s="47"/>
      <c r="K461" s="45"/>
      <c r="L461" s="107"/>
      <c r="M461" s="107"/>
      <c r="N461" s="107"/>
      <c r="O461" s="205"/>
    </row>
    <row r="462" spans="1:15" ht="15" customHeight="1" x14ac:dyDescent="0.25">
      <c r="A462" s="104"/>
      <c r="B462" s="41"/>
      <c r="C462" s="43"/>
      <c r="D462" s="41"/>
      <c r="E462" s="41"/>
      <c r="F462" s="42"/>
      <c r="G462" s="41"/>
      <c r="H462" s="41"/>
      <c r="I462" s="44"/>
      <c r="J462" s="47"/>
      <c r="K462" s="45"/>
      <c r="L462" s="107"/>
      <c r="M462" s="107"/>
      <c r="N462" s="107"/>
      <c r="O462" s="205"/>
    </row>
    <row r="463" spans="1:15" ht="15" customHeight="1" x14ac:dyDescent="0.25">
      <c r="A463" s="104"/>
      <c r="B463" s="41"/>
      <c r="C463" s="43"/>
      <c r="D463" s="41"/>
      <c r="E463" s="41"/>
      <c r="F463" s="42"/>
      <c r="G463" s="41"/>
      <c r="H463" s="41"/>
      <c r="I463" s="44"/>
      <c r="J463" s="47"/>
      <c r="K463" s="45"/>
      <c r="L463" s="107"/>
      <c r="M463" s="107"/>
      <c r="N463" s="107"/>
      <c r="O463" s="205"/>
    </row>
    <row r="464" spans="1:15" ht="15" customHeight="1" x14ac:dyDescent="0.25">
      <c r="A464" s="104"/>
      <c r="B464" s="41"/>
      <c r="C464" s="43"/>
      <c r="D464" s="41"/>
      <c r="E464" s="41"/>
      <c r="F464" s="42"/>
      <c r="G464" s="41"/>
      <c r="H464" s="41"/>
      <c r="I464" s="44"/>
      <c r="J464" s="47"/>
      <c r="K464" s="45"/>
      <c r="L464" s="107"/>
      <c r="M464" s="107"/>
      <c r="N464" s="107"/>
      <c r="O464" s="205"/>
    </row>
    <row r="465" spans="1:15" ht="15" customHeight="1" x14ac:dyDescent="0.25">
      <c r="A465" s="104"/>
      <c r="B465" s="41"/>
      <c r="C465" s="43"/>
      <c r="D465" s="41"/>
      <c r="E465" s="41"/>
      <c r="F465" s="42"/>
      <c r="G465" s="41"/>
      <c r="H465" s="41"/>
      <c r="I465" s="44"/>
      <c r="J465" s="47"/>
      <c r="K465" s="45"/>
      <c r="L465" s="107"/>
      <c r="M465" s="107"/>
      <c r="N465" s="107"/>
      <c r="O465" s="205"/>
    </row>
    <row r="466" spans="1:15" ht="15" customHeight="1" x14ac:dyDescent="0.25">
      <c r="A466" s="104"/>
      <c r="B466" s="41"/>
      <c r="C466" s="43"/>
      <c r="D466" s="41"/>
      <c r="E466" s="41"/>
      <c r="F466" s="42"/>
      <c r="G466" s="41"/>
      <c r="H466" s="41"/>
      <c r="I466" s="44"/>
      <c r="J466" s="47"/>
      <c r="K466" s="45"/>
      <c r="L466" s="107"/>
      <c r="M466" s="107"/>
      <c r="N466" s="107"/>
      <c r="O466" s="205"/>
    </row>
    <row r="467" spans="1:15" ht="15" customHeight="1" x14ac:dyDescent="0.25">
      <c r="A467" s="104"/>
      <c r="B467" s="41"/>
      <c r="C467" s="43"/>
      <c r="D467" s="41"/>
      <c r="E467" s="41"/>
      <c r="F467" s="42"/>
      <c r="G467" s="41"/>
      <c r="H467" s="41"/>
      <c r="I467" s="44"/>
      <c r="J467" s="47"/>
      <c r="K467" s="45"/>
      <c r="L467" s="107"/>
      <c r="M467" s="107"/>
      <c r="N467" s="107"/>
      <c r="O467" s="205"/>
    </row>
    <row r="468" spans="1:15" ht="15" customHeight="1" x14ac:dyDescent="0.25">
      <c r="A468" s="104"/>
      <c r="B468" s="41"/>
      <c r="C468" s="43"/>
      <c r="D468" s="41"/>
      <c r="E468" s="41"/>
      <c r="F468" s="42"/>
      <c r="G468" s="41"/>
      <c r="H468" s="41"/>
      <c r="I468" s="44"/>
      <c r="J468" s="47"/>
      <c r="K468" s="45"/>
      <c r="L468" s="107"/>
      <c r="M468" s="107"/>
      <c r="N468" s="107"/>
      <c r="O468" s="205"/>
    </row>
    <row r="469" spans="1:15" ht="15" customHeight="1" x14ac:dyDescent="0.25">
      <c r="A469" s="104"/>
      <c r="B469" s="41"/>
      <c r="C469" s="43"/>
      <c r="D469" s="41"/>
      <c r="E469" s="41"/>
      <c r="F469" s="42"/>
      <c r="G469" s="41"/>
      <c r="H469" s="41"/>
      <c r="I469" s="44"/>
      <c r="J469" s="47"/>
      <c r="K469" s="45"/>
      <c r="L469" s="107"/>
      <c r="M469" s="107"/>
      <c r="N469" s="107"/>
      <c r="O469" s="205"/>
    </row>
    <row r="470" spans="1:15" ht="15" customHeight="1" x14ac:dyDescent="0.25">
      <c r="A470" s="104"/>
      <c r="B470" s="41"/>
      <c r="C470" s="43"/>
      <c r="D470" s="41"/>
      <c r="E470" s="41"/>
      <c r="F470" s="42"/>
      <c r="G470" s="41"/>
      <c r="H470" s="41"/>
      <c r="I470" s="44"/>
      <c r="J470" s="47"/>
      <c r="K470" s="45"/>
      <c r="L470" s="107"/>
      <c r="M470" s="107"/>
      <c r="N470" s="107"/>
      <c r="O470" s="205"/>
    </row>
    <row r="471" spans="1:15" ht="15" customHeight="1" x14ac:dyDescent="0.25">
      <c r="A471" s="104"/>
      <c r="B471" s="41"/>
      <c r="C471" s="43"/>
      <c r="D471" s="41"/>
      <c r="E471" s="41"/>
      <c r="F471" s="42"/>
      <c r="G471" s="41"/>
      <c r="H471" s="41"/>
      <c r="I471" s="44"/>
      <c r="J471" s="47"/>
      <c r="K471" s="45"/>
      <c r="L471" s="107"/>
      <c r="M471" s="107"/>
      <c r="N471" s="107"/>
      <c r="O471" s="205"/>
    </row>
    <row r="472" spans="1:15" ht="15" customHeight="1" x14ac:dyDescent="0.25">
      <c r="A472" s="104"/>
      <c r="B472" s="41"/>
      <c r="C472" s="43"/>
      <c r="D472" s="41"/>
      <c r="E472" s="41"/>
      <c r="F472" s="42"/>
      <c r="G472" s="41"/>
      <c r="H472" s="41"/>
      <c r="I472" s="44"/>
      <c r="J472" s="47"/>
      <c r="K472" s="45"/>
      <c r="L472" s="107"/>
      <c r="M472" s="107"/>
      <c r="N472" s="107"/>
      <c r="O472" s="205"/>
    </row>
    <row r="473" spans="1:15" ht="15" customHeight="1" x14ac:dyDescent="0.25">
      <c r="A473" s="104"/>
      <c r="B473" s="41"/>
      <c r="C473" s="43"/>
      <c r="D473" s="41"/>
      <c r="E473" s="41"/>
      <c r="F473" s="42"/>
      <c r="G473" s="41"/>
      <c r="H473" s="41"/>
      <c r="I473" s="44"/>
      <c r="J473" s="47"/>
      <c r="K473" s="45"/>
      <c r="L473" s="107"/>
      <c r="M473" s="107"/>
      <c r="N473" s="107"/>
      <c r="O473" s="205"/>
    </row>
    <row r="474" spans="1:15" ht="15" customHeight="1" x14ac:dyDescent="0.25">
      <c r="A474" s="104"/>
      <c r="B474" s="41"/>
      <c r="C474" s="43"/>
      <c r="D474" s="41"/>
      <c r="E474" s="41"/>
      <c r="F474" s="42"/>
      <c r="G474" s="41"/>
      <c r="H474" s="41"/>
      <c r="I474" s="44"/>
      <c r="J474" s="47"/>
      <c r="K474" s="45"/>
      <c r="L474" s="107"/>
      <c r="M474" s="107"/>
      <c r="N474" s="107"/>
      <c r="O474" s="205"/>
    </row>
    <row r="475" spans="1:15" ht="15" customHeight="1" x14ac:dyDescent="0.25">
      <c r="A475" s="104"/>
      <c r="B475" s="41"/>
      <c r="C475" s="43"/>
      <c r="D475" s="41"/>
      <c r="E475" s="41"/>
      <c r="F475" s="42"/>
      <c r="G475" s="41"/>
      <c r="H475" s="41"/>
      <c r="I475" s="44"/>
      <c r="J475" s="47"/>
      <c r="K475" s="45"/>
      <c r="L475" s="107"/>
      <c r="M475" s="107"/>
      <c r="N475" s="107"/>
      <c r="O475" s="205"/>
    </row>
    <row r="476" spans="1:15" ht="15" customHeight="1" x14ac:dyDescent="0.25">
      <c r="A476" s="104"/>
      <c r="B476" s="41"/>
      <c r="C476" s="43"/>
      <c r="D476" s="41"/>
      <c r="E476" s="41"/>
      <c r="F476" s="42"/>
      <c r="G476" s="41"/>
      <c r="H476" s="41"/>
      <c r="I476" s="44"/>
      <c r="J476" s="47"/>
      <c r="K476" s="45"/>
      <c r="L476" s="107"/>
      <c r="M476" s="107"/>
      <c r="N476" s="107"/>
      <c r="O476" s="205"/>
    </row>
    <row r="477" spans="1:15" ht="15" customHeight="1" x14ac:dyDescent="0.25">
      <c r="A477" s="104"/>
      <c r="B477" s="41"/>
      <c r="C477" s="43"/>
      <c r="D477" s="41"/>
      <c r="E477" s="41"/>
      <c r="F477" s="42"/>
      <c r="G477" s="41"/>
      <c r="H477" s="41"/>
      <c r="I477" s="44"/>
      <c r="J477" s="47"/>
      <c r="K477" s="45"/>
      <c r="L477" s="107"/>
      <c r="M477" s="107"/>
      <c r="N477" s="107"/>
      <c r="O477" s="205"/>
    </row>
    <row r="478" spans="1:15" ht="15" customHeight="1" x14ac:dyDescent="0.25">
      <c r="A478" s="104"/>
      <c r="B478" s="41"/>
      <c r="C478" s="43"/>
      <c r="D478" s="41"/>
      <c r="E478" s="41"/>
      <c r="F478" s="42"/>
      <c r="G478" s="41"/>
      <c r="H478" s="41"/>
      <c r="I478" s="44"/>
      <c r="J478" s="47"/>
      <c r="K478" s="45"/>
      <c r="L478" s="107"/>
      <c r="M478" s="107"/>
      <c r="N478" s="107"/>
      <c r="O478" s="205"/>
    </row>
    <row r="479" spans="1:15" ht="15" customHeight="1" x14ac:dyDescent="0.25">
      <c r="A479" s="104"/>
      <c r="B479" s="41"/>
      <c r="C479" s="43"/>
      <c r="D479" s="41"/>
      <c r="E479" s="41"/>
      <c r="F479" s="42"/>
      <c r="G479" s="41"/>
      <c r="H479" s="41"/>
      <c r="I479" s="44"/>
      <c r="J479" s="47"/>
      <c r="K479" s="45"/>
      <c r="L479" s="107"/>
      <c r="M479" s="107"/>
      <c r="N479" s="107"/>
      <c r="O479" s="205"/>
    </row>
    <row r="480" spans="1:15" ht="15" customHeight="1" x14ac:dyDescent="0.25">
      <c r="A480" s="104"/>
      <c r="B480" s="41"/>
      <c r="C480" s="43"/>
      <c r="D480" s="41"/>
      <c r="E480" s="41"/>
      <c r="F480" s="42"/>
      <c r="G480" s="41"/>
      <c r="H480" s="41"/>
      <c r="I480" s="44"/>
      <c r="J480" s="47"/>
      <c r="K480" s="45"/>
      <c r="L480" s="107"/>
      <c r="M480" s="107"/>
      <c r="N480" s="107"/>
      <c r="O480" s="205"/>
    </row>
    <row r="481" spans="1:15" ht="15" customHeight="1" x14ac:dyDescent="0.25">
      <c r="A481" s="104"/>
      <c r="B481" s="41"/>
      <c r="C481" s="43"/>
      <c r="D481" s="41"/>
      <c r="E481" s="41"/>
      <c r="F481" s="42"/>
      <c r="G481" s="41"/>
      <c r="H481" s="41"/>
      <c r="I481" s="44"/>
      <c r="J481" s="47"/>
      <c r="K481" s="45"/>
      <c r="L481" s="107"/>
      <c r="M481" s="107"/>
      <c r="N481" s="107"/>
      <c r="O481" s="205"/>
    </row>
    <row r="482" spans="1:15" ht="15" customHeight="1" x14ac:dyDescent="0.25">
      <c r="A482" s="104"/>
      <c r="B482" s="41"/>
      <c r="C482" s="43"/>
      <c r="D482" s="41"/>
      <c r="E482" s="41"/>
      <c r="F482" s="42"/>
      <c r="G482" s="41"/>
      <c r="H482" s="41"/>
      <c r="I482" s="44"/>
      <c r="J482" s="47"/>
      <c r="K482" s="45"/>
      <c r="L482" s="107"/>
      <c r="M482" s="107"/>
      <c r="N482" s="107"/>
      <c r="O482" s="205"/>
    </row>
    <row r="483" spans="1:15" ht="15" customHeight="1" x14ac:dyDescent="0.25">
      <c r="A483" s="104"/>
      <c r="B483" s="41"/>
      <c r="C483" s="43"/>
      <c r="D483" s="41"/>
      <c r="E483" s="41"/>
      <c r="F483" s="42"/>
      <c r="G483" s="41"/>
      <c r="H483" s="41"/>
      <c r="I483" s="44"/>
      <c r="J483" s="47"/>
      <c r="K483" s="45"/>
      <c r="L483" s="107"/>
      <c r="M483" s="107"/>
      <c r="N483" s="107"/>
      <c r="O483" s="205"/>
    </row>
    <row r="484" spans="1:15" ht="15" customHeight="1" x14ac:dyDescent="0.25">
      <c r="A484" s="104"/>
      <c r="B484" s="41"/>
      <c r="C484" s="43"/>
      <c r="D484" s="41"/>
      <c r="E484" s="41"/>
      <c r="F484" s="42"/>
      <c r="G484" s="41"/>
      <c r="H484" s="41"/>
      <c r="I484" s="44"/>
      <c r="J484" s="47"/>
      <c r="K484" s="45"/>
      <c r="L484" s="107"/>
      <c r="M484" s="107"/>
      <c r="N484" s="107"/>
      <c r="O484" s="205"/>
    </row>
    <row r="485" spans="1:15" ht="15" customHeight="1" x14ac:dyDescent="0.25">
      <c r="A485" s="104"/>
      <c r="B485" s="41"/>
      <c r="C485" s="43"/>
      <c r="D485" s="41"/>
      <c r="E485" s="41"/>
      <c r="F485" s="42"/>
      <c r="G485" s="41"/>
      <c r="H485" s="41"/>
      <c r="I485" s="44"/>
      <c r="J485" s="47"/>
      <c r="K485" s="45"/>
      <c r="L485" s="107"/>
      <c r="M485" s="107"/>
      <c r="N485" s="107"/>
      <c r="O485" s="205"/>
    </row>
    <row r="486" spans="1:15" ht="15" customHeight="1" x14ac:dyDescent="0.25">
      <c r="A486" s="104"/>
      <c r="B486" s="41"/>
      <c r="C486" s="43"/>
      <c r="D486" s="41"/>
      <c r="E486" s="41"/>
      <c r="F486" s="42"/>
      <c r="G486" s="41"/>
      <c r="H486" s="41"/>
      <c r="I486" s="44"/>
      <c r="J486" s="47"/>
      <c r="K486" s="45"/>
      <c r="L486" s="107"/>
      <c r="M486" s="107"/>
      <c r="N486" s="107"/>
      <c r="O486" s="205"/>
    </row>
    <row r="487" spans="1:15" ht="15" customHeight="1" x14ac:dyDescent="0.25">
      <c r="A487" s="104"/>
      <c r="B487" s="41"/>
      <c r="C487" s="43"/>
      <c r="D487" s="41"/>
      <c r="E487" s="41"/>
      <c r="F487" s="42"/>
      <c r="G487" s="41"/>
      <c r="H487" s="41"/>
      <c r="I487" s="44"/>
      <c r="J487" s="47"/>
      <c r="K487" s="45"/>
      <c r="L487" s="107"/>
      <c r="M487" s="107"/>
      <c r="N487" s="107"/>
      <c r="O487" s="205"/>
    </row>
    <row r="488" spans="1:15" ht="15" customHeight="1" x14ac:dyDescent="0.25">
      <c r="A488" s="104"/>
      <c r="B488" s="41"/>
      <c r="C488" s="43"/>
      <c r="D488" s="41"/>
      <c r="E488" s="41"/>
      <c r="F488" s="42"/>
      <c r="G488" s="41"/>
      <c r="H488" s="41"/>
      <c r="I488" s="44"/>
      <c r="J488" s="47"/>
      <c r="K488" s="45"/>
      <c r="L488" s="107"/>
      <c r="M488" s="107"/>
      <c r="N488" s="107"/>
      <c r="O488" s="205"/>
    </row>
    <row r="489" spans="1:15" ht="15" customHeight="1" x14ac:dyDescent="0.25">
      <c r="A489" s="104"/>
      <c r="B489" s="41"/>
      <c r="C489" s="43"/>
      <c r="D489" s="41"/>
      <c r="E489" s="41"/>
      <c r="F489" s="42"/>
      <c r="G489" s="41"/>
      <c r="H489" s="41"/>
      <c r="I489" s="44"/>
      <c r="J489" s="47"/>
      <c r="K489" s="45"/>
      <c r="L489" s="107"/>
      <c r="M489" s="107"/>
      <c r="N489" s="107"/>
      <c r="O489" s="205"/>
    </row>
    <row r="490" spans="1:15" ht="15" customHeight="1" x14ac:dyDescent="0.25">
      <c r="A490" s="104"/>
      <c r="B490" s="41"/>
      <c r="C490" s="43"/>
      <c r="D490" s="41"/>
      <c r="E490" s="41"/>
      <c r="F490" s="42"/>
      <c r="G490" s="41"/>
      <c r="H490" s="41"/>
      <c r="I490" s="44"/>
      <c r="J490" s="47"/>
      <c r="K490" s="45"/>
      <c r="L490" s="107"/>
      <c r="M490" s="107"/>
      <c r="N490" s="107"/>
      <c r="O490" s="205"/>
    </row>
    <row r="491" spans="1:15" ht="15" customHeight="1" x14ac:dyDescent="0.25">
      <c r="A491" s="104"/>
      <c r="B491" s="41"/>
      <c r="C491" s="43"/>
      <c r="D491" s="41"/>
      <c r="E491" s="41"/>
      <c r="F491" s="42"/>
      <c r="G491" s="41"/>
      <c r="H491" s="41"/>
      <c r="I491" s="44"/>
      <c r="J491" s="47"/>
      <c r="K491" s="45"/>
      <c r="L491" s="107"/>
      <c r="M491" s="107"/>
      <c r="N491" s="107"/>
      <c r="O491" s="205"/>
    </row>
    <row r="492" spans="1:15" ht="15" customHeight="1" x14ac:dyDescent="0.25">
      <c r="A492" s="104"/>
      <c r="B492" s="41"/>
      <c r="C492" s="43"/>
      <c r="D492" s="41"/>
      <c r="E492" s="41"/>
      <c r="F492" s="42"/>
      <c r="G492" s="41"/>
      <c r="H492" s="41"/>
      <c r="I492" s="44"/>
      <c r="J492" s="47"/>
      <c r="K492" s="45"/>
      <c r="L492" s="107"/>
      <c r="M492" s="107"/>
      <c r="N492" s="107"/>
      <c r="O492" s="205"/>
    </row>
    <row r="493" spans="1:15" ht="15" customHeight="1" x14ac:dyDescent="0.25">
      <c r="A493" s="104"/>
      <c r="B493" s="41"/>
      <c r="C493" s="43"/>
      <c r="D493" s="41"/>
      <c r="E493" s="41"/>
      <c r="F493" s="42"/>
      <c r="G493" s="41"/>
      <c r="H493" s="41"/>
      <c r="I493" s="44"/>
      <c r="J493" s="47"/>
      <c r="K493" s="45"/>
      <c r="L493" s="107"/>
      <c r="M493" s="107"/>
      <c r="N493" s="107"/>
      <c r="O493" s="205"/>
    </row>
    <row r="494" spans="1:15" ht="15" customHeight="1" x14ac:dyDescent="0.25">
      <c r="A494" s="104"/>
      <c r="B494" s="41"/>
      <c r="C494" s="43"/>
      <c r="D494" s="41"/>
      <c r="E494" s="41"/>
      <c r="F494" s="42"/>
      <c r="G494" s="41"/>
      <c r="H494" s="41"/>
      <c r="I494" s="44"/>
      <c r="J494" s="47"/>
      <c r="K494" s="45"/>
      <c r="L494" s="107"/>
      <c r="M494" s="107"/>
      <c r="N494" s="107"/>
      <c r="O494" s="205"/>
    </row>
    <row r="495" spans="1:15" ht="15" customHeight="1" x14ac:dyDescent="0.25">
      <c r="A495" s="104"/>
      <c r="B495" s="41"/>
      <c r="C495" s="43"/>
      <c r="D495" s="41"/>
      <c r="E495" s="41"/>
      <c r="F495" s="42"/>
      <c r="G495" s="41"/>
      <c r="H495" s="41"/>
      <c r="I495" s="44"/>
      <c r="J495" s="47"/>
      <c r="K495" s="45"/>
      <c r="L495" s="107"/>
      <c r="M495" s="107"/>
      <c r="N495" s="107"/>
      <c r="O495" s="205"/>
    </row>
    <row r="496" spans="1:15" ht="15" customHeight="1" x14ac:dyDescent="0.25">
      <c r="A496" s="104"/>
      <c r="B496" s="41"/>
      <c r="C496" s="43"/>
      <c r="D496" s="41"/>
      <c r="E496" s="41"/>
      <c r="F496" s="42"/>
      <c r="G496" s="41"/>
      <c r="H496" s="41"/>
      <c r="I496" s="44"/>
      <c r="J496" s="47"/>
      <c r="K496" s="45"/>
      <c r="L496" s="107"/>
      <c r="M496" s="107"/>
      <c r="N496" s="107"/>
      <c r="O496" s="205"/>
    </row>
    <row r="497" spans="1:15" ht="15" customHeight="1" x14ac:dyDescent="0.25">
      <c r="A497" s="104"/>
      <c r="B497" s="41"/>
      <c r="C497" s="43"/>
      <c r="D497" s="41"/>
      <c r="E497" s="41"/>
      <c r="F497" s="42"/>
      <c r="G497" s="41"/>
      <c r="H497" s="41"/>
      <c r="I497" s="44"/>
      <c r="J497" s="47"/>
      <c r="K497" s="45"/>
      <c r="L497" s="107"/>
      <c r="M497" s="107"/>
      <c r="N497" s="107"/>
      <c r="O497" s="205"/>
    </row>
    <row r="498" spans="1:15" ht="15" customHeight="1" x14ac:dyDescent="0.25">
      <c r="A498" s="104"/>
      <c r="B498" s="41"/>
      <c r="C498" s="43"/>
      <c r="D498" s="41"/>
      <c r="E498" s="41"/>
      <c r="F498" s="42"/>
      <c r="G498" s="41"/>
      <c r="H498" s="41"/>
      <c r="I498" s="44"/>
      <c r="J498" s="47"/>
      <c r="K498" s="45"/>
      <c r="L498" s="107"/>
      <c r="M498" s="107"/>
      <c r="N498" s="107"/>
      <c r="O498" s="205"/>
    </row>
    <row r="499" spans="1:15" ht="15" customHeight="1" x14ac:dyDescent="0.25">
      <c r="A499" s="104"/>
      <c r="B499" s="41"/>
      <c r="C499" s="43"/>
      <c r="D499" s="41"/>
      <c r="E499" s="41"/>
      <c r="F499" s="42"/>
      <c r="G499" s="41"/>
      <c r="H499" s="41"/>
      <c r="I499" s="44"/>
      <c r="J499" s="47"/>
      <c r="K499" s="45"/>
      <c r="L499" s="107"/>
      <c r="M499" s="107"/>
      <c r="N499" s="107"/>
      <c r="O499" s="205"/>
    </row>
    <row r="500" spans="1:15" ht="15" customHeight="1" x14ac:dyDescent="0.25">
      <c r="A500" s="104"/>
      <c r="B500" s="41"/>
      <c r="C500" s="43"/>
      <c r="D500" s="41"/>
      <c r="E500" s="41"/>
      <c r="F500" s="42"/>
      <c r="G500" s="41"/>
      <c r="H500" s="41"/>
      <c r="I500" s="44"/>
      <c r="J500" s="47"/>
      <c r="K500" s="45"/>
      <c r="L500" s="107"/>
      <c r="M500" s="107"/>
      <c r="N500" s="107"/>
      <c r="O500" s="205"/>
    </row>
    <row r="501" spans="1:15" ht="15" customHeight="1" x14ac:dyDescent="0.25">
      <c r="A501" s="104"/>
      <c r="B501" s="41"/>
      <c r="C501" s="43"/>
      <c r="D501" s="41"/>
      <c r="E501" s="41"/>
      <c r="F501" s="42"/>
      <c r="G501" s="41"/>
      <c r="H501" s="41"/>
      <c r="I501" s="44"/>
      <c r="J501" s="47"/>
      <c r="K501" s="45"/>
      <c r="L501" s="107"/>
      <c r="M501" s="107"/>
      <c r="N501" s="107"/>
      <c r="O501" s="205"/>
    </row>
    <row r="502" spans="1:15" ht="15" customHeight="1" x14ac:dyDescent="0.25">
      <c r="A502" s="104"/>
      <c r="B502" s="41"/>
      <c r="C502" s="43"/>
      <c r="D502" s="41"/>
      <c r="E502" s="41"/>
      <c r="F502" s="42"/>
      <c r="G502" s="41"/>
      <c r="H502" s="41"/>
      <c r="I502" s="44"/>
      <c r="J502" s="47"/>
      <c r="K502" s="45"/>
      <c r="L502" s="107"/>
      <c r="M502" s="107"/>
      <c r="N502" s="107"/>
      <c r="O502" s="205"/>
    </row>
    <row r="503" spans="1:15" ht="15" customHeight="1" x14ac:dyDescent="0.25">
      <c r="A503" s="104"/>
      <c r="B503" s="41"/>
      <c r="C503" s="43"/>
      <c r="D503" s="41"/>
      <c r="E503" s="41"/>
      <c r="F503" s="42"/>
      <c r="G503" s="41"/>
      <c r="H503" s="41"/>
      <c r="I503" s="44"/>
      <c r="J503" s="47"/>
      <c r="K503" s="45"/>
      <c r="L503" s="107"/>
      <c r="M503" s="107"/>
      <c r="N503" s="107"/>
      <c r="O503" s="205"/>
    </row>
    <row r="504" spans="1:15" ht="15" customHeight="1" x14ac:dyDescent="0.25">
      <c r="A504" s="104"/>
      <c r="B504" s="41"/>
      <c r="C504" s="43"/>
      <c r="D504" s="41"/>
      <c r="E504" s="41"/>
      <c r="F504" s="42"/>
      <c r="G504" s="41"/>
      <c r="H504" s="41"/>
      <c r="I504" s="44"/>
      <c r="J504" s="47"/>
      <c r="K504" s="45"/>
      <c r="L504" s="107"/>
      <c r="M504" s="107"/>
      <c r="N504" s="107"/>
      <c r="O504" s="205"/>
    </row>
    <row r="505" spans="1:15" ht="15" customHeight="1" x14ac:dyDescent="0.25">
      <c r="A505" s="104"/>
      <c r="B505" s="41"/>
      <c r="C505" s="43"/>
      <c r="D505" s="41"/>
      <c r="E505" s="41"/>
      <c r="F505" s="42"/>
      <c r="G505" s="41"/>
      <c r="H505" s="41"/>
      <c r="I505" s="44"/>
      <c r="J505" s="47"/>
      <c r="K505" s="45"/>
      <c r="L505" s="107"/>
      <c r="M505" s="107"/>
      <c r="N505" s="107"/>
      <c r="O505" s="205"/>
    </row>
    <row r="506" spans="1:15" ht="15" customHeight="1" x14ac:dyDescent="0.25">
      <c r="A506" s="104"/>
      <c r="B506" s="41"/>
      <c r="C506" s="43"/>
      <c r="D506" s="41"/>
      <c r="E506" s="41"/>
      <c r="F506" s="42"/>
      <c r="G506" s="41"/>
      <c r="H506" s="41"/>
      <c r="I506" s="44"/>
      <c r="J506" s="47"/>
      <c r="K506" s="45"/>
      <c r="L506" s="107"/>
      <c r="M506" s="107"/>
      <c r="N506" s="107"/>
      <c r="O506" s="205"/>
    </row>
    <row r="507" spans="1:15" ht="15" customHeight="1" x14ac:dyDescent="0.25">
      <c r="A507" s="104"/>
      <c r="B507" s="41"/>
      <c r="C507" s="43"/>
      <c r="D507" s="41"/>
      <c r="E507" s="41"/>
      <c r="F507" s="42"/>
      <c r="G507" s="41"/>
      <c r="H507" s="41"/>
      <c r="I507" s="44"/>
      <c r="J507" s="47"/>
      <c r="K507" s="45"/>
      <c r="L507" s="107"/>
      <c r="M507" s="107"/>
      <c r="N507" s="107"/>
      <c r="O507" s="205"/>
    </row>
    <row r="508" spans="1:15" ht="15" customHeight="1" x14ac:dyDescent="0.25">
      <c r="A508" s="104"/>
      <c r="B508" s="41"/>
      <c r="C508" s="43"/>
      <c r="D508" s="41"/>
      <c r="E508" s="41"/>
      <c r="F508" s="42"/>
      <c r="G508" s="41"/>
      <c r="H508" s="41"/>
      <c r="I508" s="44"/>
      <c r="J508" s="47"/>
      <c r="K508" s="45"/>
      <c r="L508" s="107"/>
      <c r="M508" s="107"/>
      <c r="N508" s="107"/>
      <c r="O508" s="205"/>
    </row>
    <row r="509" spans="1:15" ht="15" customHeight="1" x14ac:dyDescent="0.25">
      <c r="A509" s="104"/>
      <c r="B509" s="41"/>
      <c r="C509" s="43"/>
      <c r="D509" s="41"/>
      <c r="E509" s="41"/>
      <c r="F509" s="42"/>
      <c r="G509" s="41"/>
      <c r="H509" s="41"/>
      <c r="I509" s="44"/>
      <c r="J509" s="47"/>
      <c r="K509" s="45"/>
      <c r="L509" s="107"/>
      <c r="M509" s="107"/>
      <c r="N509" s="107"/>
      <c r="O509" s="205"/>
    </row>
    <row r="510" spans="1:15" ht="15" customHeight="1" x14ac:dyDescent="0.25">
      <c r="A510" s="104"/>
      <c r="B510" s="41"/>
      <c r="C510" s="43"/>
      <c r="D510" s="41"/>
      <c r="E510" s="41"/>
      <c r="F510" s="42"/>
      <c r="G510" s="41"/>
      <c r="H510" s="41"/>
      <c r="I510" s="44"/>
      <c r="J510" s="47"/>
      <c r="K510" s="45"/>
      <c r="L510" s="107"/>
      <c r="M510" s="107"/>
      <c r="N510" s="107"/>
      <c r="O510" s="205"/>
    </row>
    <row r="511" spans="1:15" ht="15" customHeight="1" x14ac:dyDescent="0.25">
      <c r="A511" s="104"/>
      <c r="B511" s="41"/>
      <c r="C511" s="43"/>
      <c r="D511" s="41"/>
      <c r="E511" s="41"/>
      <c r="F511" s="42"/>
      <c r="G511" s="41"/>
      <c r="H511" s="41"/>
      <c r="I511" s="44"/>
      <c r="J511" s="47"/>
      <c r="K511" s="45"/>
      <c r="L511" s="107"/>
      <c r="M511" s="107"/>
      <c r="N511" s="107"/>
      <c r="O511" s="205"/>
    </row>
    <row r="512" spans="1:15" ht="15" customHeight="1" x14ac:dyDescent="0.25">
      <c r="A512" s="104"/>
      <c r="B512" s="41"/>
      <c r="C512" s="43"/>
      <c r="D512" s="41"/>
      <c r="E512" s="41"/>
      <c r="F512" s="42"/>
      <c r="G512" s="41"/>
      <c r="H512" s="41"/>
      <c r="I512" s="44"/>
      <c r="J512" s="47"/>
      <c r="K512" s="45"/>
      <c r="L512" s="107"/>
      <c r="M512" s="107"/>
      <c r="N512" s="107"/>
      <c r="O512" s="205"/>
    </row>
    <row r="513" spans="1:15" ht="15" customHeight="1" x14ac:dyDescent="0.25">
      <c r="A513" s="104"/>
      <c r="B513" s="41"/>
      <c r="C513" s="43"/>
      <c r="D513" s="41"/>
      <c r="E513" s="41"/>
      <c r="F513" s="42"/>
      <c r="G513" s="41"/>
      <c r="H513" s="41"/>
      <c r="I513" s="44"/>
      <c r="J513" s="47"/>
      <c r="K513" s="45"/>
      <c r="L513" s="107"/>
      <c r="M513" s="107"/>
      <c r="N513" s="107"/>
      <c r="O513" s="205"/>
    </row>
    <row r="514" spans="1:15" ht="15" customHeight="1" x14ac:dyDescent="0.25">
      <c r="A514" s="104"/>
      <c r="B514" s="41"/>
      <c r="C514" s="43"/>
      <c r="D514" s="41"/>
      <c r="E514" s="41"/>
      <c r="F514" s="42"/>
      <c r="G514" s="41"/>
      <c r="H514" s="41"/>
      <c r="I514" s="44"/>
      <c r="J514" s="47"/>
      <c r="K514" s="45"/>
      <c r="L514" s="107"/>
      <c r="M514" s="107"/>
      <c r="N514" s="107"/>
      <c r="O514" s="205"/>
    </row>
    <row r="515" spans="1:15" ht="15" customHeight="1" x14ac:dyDescent="0.25">
      <c r="A515" s="104"/>
      <c r="B515" s="41"/>
      <c r="C515" s="43"/>
      <c r="D515" s="41"/>
      <c r="E515" s="41"/>
      <c r="F515" s="42"/>
      <c r="G515" s="41"/>
      <c r="H515" s="41"/>
      <c r="I515" s="44"/>
      <c r="J515" s="47"/>
      <c r="K515" s="45"/>
      <c r="L515" s="107"/>
      <c r="M515" s="107"/>
      <c r="N515" s="107"/>
      <c r="O515" s="205"/>
    </row>
    <row r="516" spans="1:15" ht="15" customHeight="1" x14ac:dyDescent="0.25">
      <c r="A516" s="104"/>
      <c r="B516" s="41"/>
      <c r="C516" s="43"/>
      <c r="D516" s="41"/>
      <c r="E516" s="41"/>
      <c r="F516" s="42"/>
      <c r="G516" s="41"/>
      <c r="H516" s="41"/>
      <c r="I516" s="44"/>
      <c r="J516" s="47"/>
      <c r="K516" s="45"/>
      <c r="L516" s="107"/>
      <c r="M516" s="107"/>
      <c r="N516" s="107"/>
      <c r="O516" s="205"/>
    </row>
    <row r="517" spans="1:15" ht="15" customHeight="1" x14ac:dyDescent="0.25">
      <c r="A517" s="104"/>
      <c r="B517" s="41"/>
      <c r="C517" s="43"/>
      <c r="D517" s="41"/>
      <c r="E517" s="41"/>
      <c r="F517" s="42"/>
      <c r="G517" s="41"/>
      <c r="H517" s="41"/>
      <c r="I517" s="44"/>
      <c r="J517" s="47"/>
      <c r="K517" s="45"/>
      <c r="L517" s="107"/>
      <c r="M517" s="107"/>
      <c r="N517" s="107"/>
      <c r="O517" s="205"/>
    </row>
    <row r="518" spans="1:15" ht="15" customHeight="1" x14ac:dyDescent="0.25">
      <c r="A518" s="104"/>
      <c r="B518" s="41"/>
      <c r="C518" s="43"/>
      <c r="D518" s="41"/>
      <c r="E518" s="41"/>
      <c r="F518" s="42"/>
      <c r="G518" s="41"/>
      <c r="H518" s="41"/>
      <c r="I518" s="44"/>
      <c r="J518" s="47"/>
      <c r="K518" s="45"/>
      <c r="L518" s="107"/>
      <c r="M518" s="107"/>
      <c r="N518" s="107"/>
      <c r="O518" s="205"/>
    </row>
    <row r="519" spans="1:15" ht="15" customHeight="1" x14ac:dyDescent="0.25">
      <c r="A519" s="104"/>
      <c r="B519" s="41"/>
      <c r="C519" s="43"/>
      <c r="D519" s="41"/>
      <c r="E519" s="41"/>
      <c r="F519" s="42"/>
      <c r="G519" s="41"/>
      <c r="H519" s="41"/>
      <c r="I519" s="44"/>
      <c r="J519" s="47"/>
      <c r="K519" s="45"/>
      <c r="L519" s="107"/>
      <c r="M519" s="107"/>
      <c r="N519" s="107"/>
      <c r="O519" s="205"/>
    </row>
    <row r="520" spans="1:15" ht="15" customHeight="1" x14ac:dyDescent="0.25">
      <c r="A520" s="104"/>
      <c r="B520" s="41"/>
      <c r="C520" s="43"/>
      <c r="D520" s="41"/>
      <c r="E520" s="41"/>
      <c r="F520" s="42"/>
      <c r="G520" s="41"/>
      <c r="H520" s="41"/>
      <c r="I520" s="44"/>
      <c r="J520" s="47"/>
      <c r="K520" s="45"/>
      <c r="L520" s="107"/>
      <c r="M520" s="107"/>
      <c r="N520" s="107"/>
      <c r="O520" s="205"/>
    </row>
    <row r="521" spans="1:15" ht="15" customHeight="1" x14ac:dyDescent="0.25">
      <c r="A521" s="104"/>
      <c r="B521" s="41"/>
      <c r="C521" s="43"/>
      <c r="D521" s="41"/>
      <c r="E521" s="41"/>
      <c r="F521" s="42"/>
      <c r="G521" s="41"/>
      <c r="H521" s="41"/>
      <c r="I521" s="44"/>
      <c r="J521" s="47"/>
      <c r="K521" s="45"/>
      <c r="L521" s="107"/>
      <c r="M521" s="107"/>
      <c r="N521" s="107"/>
      <c r="O521" s="205"/>
    </row>
    <row r="522" spans="1:15" ht="15" customHeight="1" x14ac:dyDescent="0.25">
      <c r="A522" s="104"/>
      <c r="B522" s="41"/>
      <c r="C522" s="43"/>
      <c r="D522" s="41"/>
      <c r="E522" s="41"/>
      <c r="F522" s="42"/>
      <c r="G522" s="41"/>
      <c r="H522" s="41"/>
      <c r="I522" s="44"/>
      <c r="J522" s="47"/>
      <c r="K522" s="45"/>
      <c r="L522" s="107"/>
      <c r="M522" s="107"/>
      <c r="N522" s="107"/>
      <c r="O522" s="205"/>
    </row>
    <row r="523" spans="1:15" ht="15" customHeight="1" x14ac:dyDescent="0.25">
      <c r="A523" s="104"/>
      <c r="B523" s="41"/>
      <c r="C523" s="43"/>
      <c r="D523" s="41"/>
      <c r="E523" s="41"/>
      <c r="F523" s="42"/>
      <c r="G523" s="41"/>
      <c r="H523" s="41"/>
      <c r="I523" s="44"/>
      <c r="J523" s="47"/>
      <c r="K523" s="45"/>
      <c r="L523" s="107"/>
      <c r="M523" s="107"/>
      <c r="N523" s="107"/>
      <c r="O523" s="205"/>
    </row>
    <row r="524" spans="1:15" ht="15" customHeight="1" x14ac:dyDescent="0.25">
      <c r="A524" s="104"/>
      <c r="B524" s="41"/>
      <c r="C524" s="43"/>
      <c r="D524" s="41"/>
      <c r="E524" s="41"/>
      <c r="F524" s="42"/>
      <c r="G524" s="41"/>
      <c r="H524" s="41"/>
      <c r="I524" s="44"/>
      <c r="J524" s="47"/>
      <c r="K524" s="45"/>
      <c r="L524" s="107"/>
      <c r="M524" s="107"/>
      <c r="N524" s="107"/>
      <c r="O524" s="205"/>
    </row>
    <row r="525" spans="1:15" ht="15" customHeight="1" x14ac:dyDescent="0.25">
      <c r="A525" s="104"/>
      <c r="B525" s="41"/>
      <c r="C525" s="43"/>
      <c r="D525" s="41"/>
      <c r="E525" s="41"/>
      <c r="F525" s="42"/>
      <c r="G525" s="41"/>
      <c r="H525" s="41"/>
      <c r="I525" s="44"/>
      <c r="J525" s="47"/>
      <c r="K525" s="45"/>
      <c r="L525" s="107"/>
      <c r="M525" s="107"/>
      <c r="N525" s="107"/>
      <c r="O525" s="205"/>
    </row>
    <row r="526" spans="1:15" ht="15" customHeight="1" x14ac:dyDescent="0.25">
      <c r="A526" s="104"/>
      <c r="B526" s="41"/>
      <c r="C526" s="43"/>
      <c r="D526" s="41"/>
      <c r="E526" s="41"/>
      <c r="F526" s="42"/>
      <c r="G526" s="41"/>
      <c r="H526" s="41"/>
      <c r="I526" s="44"/>
      <c r="J526" s="47"/>
      <c r="K526" s="45"/>
      <c r="L526" s="107"/>
      <c r="M526" s="107"/>
      <c r="N526" s="107"/>
      <c r="O526" s="205"/>
    </row>
    <row r="527" spans="1:15" ht="15" customHeight="1" x14ac:dyDescent="0.25">
      <c r="A527" s="104"/>
      <c r="B527" s="41"/>
      <c r="C527" s="43"/>
      <c r="D527" s="41"/>
      <c r="E527" s="41"/>
      <c r="F527" s="42"/>
      <c r="G527" s="41"/>
      <c r="H527" s="41"/>
      <c r="I527" s="44"/>
      <c r="J527" s="47"/>
      <c r="K527" s="45"/>
      <c r="L527" s="107"/>
      <c r="M527" s="107"/>
      <c r="N527" s="107"/>
      <c r="O527" s="205"/>
    </row>
    <row r="528" spans="1:15" ht="15" customHeight="1" x14ac:dyDescent="0.25">
      <c r="A528" s="104"/>
      <c r="B528" s="41"/>
      <c r="C528" s="43"/>
      <c r="D528" s="41"/>
      <c r="E528" s="41"/>
      <c r="F528" s="42"/>
      <c r="G528" s="41"/>
      <c r="H528" s="41"/>
      <c r="I528" s="44"/>
      <c r="J528" s="47"/>
      <c r="K528" s="45"/>
      <c r="L528" s="107"/>
      <c r="M528" s="107"/>
      <c r="N528" s="107"/>
      <c r="O528" s="205"/>
    </row>
    <row r="529" spans="1:15" ht="15" customHeight="1" x14ac:dyDescent="0.25">
      <c r="A529" s="104"/>
      <c r="B529" s="41"/>
      <c r="C529" s="43"/>
      <c r="D529" s="41"/>
      <c r="E529" s="41"/>
      <c r="F529" s="42"/>
      <c r="G529" s="41"/>
      <c r="H529" s="41"/>
      <c r="I529" s="44"/>
      <c r="J529" s="47"/>
      <c r="K529" s="45"/>
      <c r="L529" s="107"/>
      <c r="M529" s="107"/>
      <c r="N529" s="107"/>
      <c r="O529" s="205"/>
    </row>
    <row r="530" spans="1:15" ht="15" customHeight="1" x14ac:dyDescent="0.25">
      <c r="A530" s="104"/>
      <c r="B530" s="41"/>
      <c r="C530" s="43"/>
      <c r="D530" s="41"/>
      <c r="E530" s="41"/>
      <c r="F530" s="42"/>
      <c r="G530" s="41"/>
      <c r="H530" s="41"/>
      <c r="I530" s="44"/>
      <c r="J530" s="47"/>
      <c r="K530" s="45"/>
      <c r="L530" s="107"/>
      <c r="M530" s="107"/>
      <c r="N530" s="107"/>
      <c r="O530" s="205"/>
    </row>
    <row r="531" spans="1:15" ht="15" customHeight="1" x14ac:dyDescent="0.25">
      <c r="A531" s="104"/>
      <c r="B531" s="41"/>
      <c r="C531" s="43"/>
      <c r="D531" s="41"/>
      <c r="E531" s="41"/>
      <c r="F531" s="42"/>
      <c r="G531" s="41"/>
      <c r="H531" s="41"/>
      <c r="I531" s="44"/>
      <c r="J531" s="47"/>
      <c r="K531" s="45"/>
      <c r="L531" s="107"/>
      <c r="M531" s="107"/>
      <c r="N531" s="107"/>
      <c r="O531" s="205"/>
    </row>
    <row r="532" spans="1:15" ht="15" customHeight="1" x14ac:dyDescent="0.25">
      <c r="A532" s="104"/>
      <c r="B532" s="41"/>
      <c r="C532" s="43"/>
      <c r="D532" s="41"/>
      <c r="E532" s="41"/>
      <c r="F532" s="42"/>
      <c r="G532" s="41"/>
      <c r="H532" s="41"/>
      <c r="I532" s="44"/>
      <c r="J532" s="47"/>
      <c r="K532" s="45"/>
      <c r="L532" s="107"/>
      <c r="M532" s="107"/>
      <c r="N532" s="107"/>
      <c r="O532" s="205"/>
    </row>
    <row r="533" spans="1:15" ht="15" customHeight="1" x14ac:dyDescent="0.25">
      <c r="A533" s="104"/>
      <c r="B533" s="41"/>
      <c r="C533" s="43"/>
      <c r="D533" s="41"/>
      <c r="E533" s="41"/>
      <c r="F533" s="42"/>
      <c r="G533" s="41"/>
      <c r="H533" s="41"/>
      <c r="I533" s="44"/>
      <c r="J533" s="47"/>
      <c r="K533" s="45"/>
      <c r="L533" s="107"/>
      <c r="M533" s="107"/>
      <c r="N533" s="107"/>
      <c r="O533" s="205"/>
    </row>
    <row r="534" spans="1:15" ht="15" customHeight="1" x14ac:dyDescent="0.25">
      <c r="A534" s="104"/>
      <c r="B534" s="41"/>
      <c r="C534" s="43"/>
      <c r="D534" s="41"/>
      <c r="E534" s="41"/>
      <c r="F534" s="42"/>
      <c r="G534" s="41"/>
      <c r="H534" s="41"/>
      <c r="I534" s="44"/>
      <c r="J534" s="47"/>
      <c r="K534" s="45"/>
      <c r="L534" s="107"/>
      <c r="M534" s="107"/>
      <c r="N534" s="107"/>
      <c r="O534" s="205"/>
    </row>
    <row r="535" spans="1:15" ht="15" customHeight="1" x14ac:dyDescent="0.25">
      <c r="A535" s="104"/>
      <c r="B535" s="41"/>
      <c r="C535" s="43"/>
      <c r="D535" s="41"/>
      <c r="E535" s="41"/>
      <c r="F535" s="42"/>
      <c r="G535" s="41"/>
      <c r="H535" s="41"/>
      <c r="I535" s="44"/>
      <c r="J535" s="47"/>
      <c r="K535" s="45"/>
      <c r="L535" s="107"/>
      <c r="M535" s="107"/>
      <c r="N535" s="107"/>
      <c r="O535" s="205"/>
    </row>
    <row r="536" spans="1:15" ht="15" customHeight="1" x14ac:dyDescent="0.25">
      <c r="A536" s="104"/>
      <c r="B536" s="41"/>
      <c r="C536" s="43"/>
      <c r="D536" s="41"/>
      <c r="E536" s="41"/>
      <c r="F536" s="42"/>
      <c r="G536" s="41"/>
      <c r="H536" s="41"/>
      <c r="I536" s="44"/>
      <c r="J536" s="47"/>
      <c r="K536" s="45"/>
      <c r="L536" s="107"/>
      <c r="M536" s="107"/>
      <c r="N536" s="107"/>
      <c r="O536" s="205"/>
    </row>
    <row r="537" spans="1:15" ht="15" customHeight="1" x14ac:dyDescent="0.25">
      <c r="A537" s="104"/>
      <c r="B537" s="41"/>
      <c r="C537" s="43"/>
      <c r="D537" s="41"/>
      <c r="E537" s="41"/>
      <c r="F537" s="42"/>
      <c r="G537" s="41"/>
      <c r="H537" s="41"/>
      <c r="I537" s="44"/>
      <c r="J537" s="47"/>
      <c r="K537" s="45"/>
      <c r="L537" s="107"/>
      <c r="M537" s="107"/>
      <c r="N537" s="107"/>
      <c r="O537" s="205"/>
    </row>
    <row r="538" spans="1:15" ht="15" customHeight="1" x14ac:dyDescent="0.25">
      <c r="A538" s="104"/>
      <c r="B538" s="41"/>
      <c r="C538" s="43"/>
      <c r="D538" s="41"/>
      <c r="E538" s="41"/>
      <c r="F538" s="42"/>
      <c r="G538" s="41"/>
      <c r="H538" s="41"/>
      <c r="I538" s="44"/>
      <c r="J538" s="47"/>
      <c r="K538" s="45"/>
      <c r="L538" s="107"/>
      <c r="M538" s="107"/>
      <c r="N538" s="107"/>
      <c r="O538" s="205"/>
    </row>
    <row r="539" spans="1:15" ht="15" customHeight="1" x14ac:dyDescent="0.25">
      <c r="A539" s="104"/>
      <c r="B539" s="41"/>
      <c r="C539" s="43"/>
      <c r="D539" s="41"/>
      <c r="E539" s="41"/>
      <c r="F539" s="42"/>
      <c r="G539" s="41"/>
      <c r="H539" s="41"/>
      <c r="I539" s="44"/>
      <c r="J539" s="47"/>
      <c r="K539" s="45"/>
      <c r="L539" s="107"/>
      <c r="M539" s="107"/>
      <c r="N539" s="107"/>
      <c r="O539" s="205"/>
    </row>
    <row r="540" spans="1:15" ht="15" customHeight="1" x14ac:dyDescent="0.25">
      <c r="A540" s="104"/>
      <c r="B540" s="41"/>
      <c r="C540" s="43"/>
      <c r="D540" s="41"/>
      <c r="E540" s="41"/>
      <c r="F540" s="42"/>
      <c r="G540" s="41"/>
      <c r="H540" s="41"/>
      <c r="I540" s="44"/>
      <c r="J540" s="47"/>
      <c r="K540" s="45"/>
      <c r="L540" s="107"/>
      <c r="M540" s="107"/>
      <c r="N540" s="107"/>
      <c r="O540" s="205"/>
    </row>
    <row r="541" spans="1:15" ht="15" customHeight="1" x14ac:dyDescent="0.25">
      <c r="A541" s="104"/>
      <c r="B541" s="41"/>
      <c r="C541" s="43"/>
      <c r="D541" s="41"/>
      <c r="E541" s="41"/>
      <c r="F541" s="42"/>
      <c r="G541" s="41"/>
      <c r="H541" s="41"/>
      <c r="I541" s="44"/>
      <c r="J541" s="47"/>
      <c r="K541" s="45"/>
      <c r="L541" s="107"/>
      <c r="M541" s="107"/>
      <c r="N541" s="107"/>
      <c r="O541" s="205"/>
    </row>
    <row r="542" spans="1:15" ht="15" customHeight="1" x14ac:dyDescent="0.25">
      <c r="A542" s="104"/>
      <c r="B542" s="41"/>
      <c r="C542" s="43"/>
      <c r="D542" s="41"/>
      <c r="E542" s="41"/>
      <c r="F542" s="42"/>
      <c r="G542" s="41"/>
      <c r="H542" s="41"/>
      <c r="I542" s="44"/>
      <c r="J542" s="47"/>
      <c r="K542" s="45"/>
      <c r="L542" s="107"/>
      <c r="M542" s="107"/>
      <c r="N542" s="107"/>
      <c r="O542" s="205"/>
    </row>
    <row r="543" spans="1:15" ht="15" customHeight="1" x14ac:dyDescent="0.25">
      <c r="A543" s="104"/>
      <c r="B543" s="41"/>
      <c r="C543" s="43"/>
      <c r="D543" s="41"/>
      <c r="E543" s="41"/>
      <c r="F543" s="42"/>
      <c r="G543" s="41"/>
      <c r="H543" s="41"/>
      <c r="I543" s="44"/>
      <c r="J543" s="47"/>
      <c r="K543" s="45"/>
      <c r="L543" s="107"/>
      <c r="M543" s="107"/>
      <c r="N543" s="107"/>
      <c r="O543" s="205"/>
    </row>
    <row r="544" spans="1:15" ht="15" customHeight="1" x14ac:dyDescent="0.25">
      <c r="A544" s="104"/>
      <c r="B544" s="41"/>
      <c r="C544" s="43"/>
      <c r="D544" s="41"/>
      <c r="E544" s="41"/>
      <c r="F544" s="42"/>
      <c r="G544" s="41"/>
      <c r="H544" s="41"/>
      <c r="I544" s="44"/>
      <c r="J544" s="47"/>
      <c r="K544" s="45"/>
      <c r="L544" s="107"/>
      <c r="M544" s="107"/>
      <c r="N544" s="107"/>
      <c r="O544" s="205"/>
    </row>
    <row r="545" spans="1:15" ht="15" customHeight="1" x14ac:dyDescent="0.25">
      <c r="A545" s="104"/>
      <c r="B545" s="41"/>
      <c r="C545" s="43"/>
      <c r="D545" s="41"/>
      <c r="E545" s="41"/>
      <c r="F545" s="42"/>
      <c r="G545" s="41"/>
      <c r="H545" s="41"/>
      <c r="I545" s="44"/>
      <c r="J545" s="47"/>
      <c r="K545" s="45"/>
      <c r="L545" s="107"/>
      <c r="M545" s="107"/>
      <c r="N545" s="107"/>
      <c r="O545" s="205"/>
    </row>
    <row r="546" spans="1:15" ht="15" customHeight="1" x14ac:dyDescent="0.25">
      <c r="A546" s="104"/>
      <c r="B546" s="41"/>
      <c r="C546" s="43"/>
      <c r="D546" s="41"/>
      <c r="E546" s="41"/>
      <c r="F546" s="42"/>
      <c r="G546" s="41"/>
      <c r="H546" s="41"/>
      <c r="I546" s="44"/>
      <c r="J546" s="47"/>
      <c r="K546" s="45"/>
      <c r="L546" s="107"/>
      <c r="M546" s="107"/>
      <c r="N546" s="107"/>
      <c r="O546" s="205"/>
    </row>
    <row r="547" spans="1:15" ht="15" customHeight="1" x14ac:dyDescent="0.25">
      <c r="A547" s="104"/>
      <c r="B547" s="41"/>
      <c r="C547" s="43"/>
      <c r="D547" s="41"/>
      <c r="E547" s="41"/>
      <c r="F547" s="42"/>
      <c r="G547" s="41"/>
      <c r="H547" s="41"/>
      <c r="I547" s="44"/>
      <c r="J547" s="47"/>
      <c r="K547" s="45"/>
      <c r="L547" s="107"/>
      <c r="M547" s="107"/>
      <c r="N547" s="107"/>
      <c r="O547" s="205"/>
    </row>
    <row r="548" spans="1:15" ht="15" customHeight="1" x14ac:dyDescent="0.25">
      <c r="A548" s="104"/>
      <c r="B548" s="41"/>
      <c r="C548" s="43"/>
      <c r="D548" s="41"/>
      <c r="E548" s="41"/>
      <c r="F548" s="42"/>
      <c r="G548" s="41"/>
      <c r="H548" s="41"/>
      <c r="I548" s="44"/>
      <c r="J548" s="47"/>
      <c r="K548" s="45"/>
      <c r="L548" s="107"/>
      <c r="M548" s="107"/>
      <c r="N548" s="107"/>
      <c r="O548" s="205"/>
    </row>
    <row r="549" spans="1:15" ht="15" customHeight="1" x14ac:dyDescent="0.25">
      <c r="A549" s="104"/>
      <c r="B549" s="41"/>
      <c r="C549" s="43"/>
      <c r="D549" s="41"/>
      <c r="E549" s="41"/>
      <c r="F549" s="42"/>
      <c r="G549" s="41"/>
      <c r="H549" s="41"/>
      <c r="I549" s="44"/>
      <c r="J549" s="47"/>
      <c r="K549" s="45"/>
      <c r="L549" s="107"/>
      <c r="M549" s="107"/>
      <c r="N549" s="107"/>
      <c r="O549" s="205"/>
    </row>
    <row r="550" spans="1:15" ht="15" customHeight="1" x14ac:dyDescent="0.25">
      <c r="A550" s="104"/>
      <c r="B550" s="41"/>
      <c r="C550" s="43"/>
      <c r="D550" s="41"/>
      <c r="E550" s="41"/>
      <c r="F550" s="42"/>
      <c r="G550" s="41"/>
      <c r="H550" s="41"/>
      <c r="I550" s="44"/>
      <c r="J550" s="47"/>
      <c r="K550" s="45"/>
      <c r="L550" s="107"/>
      <c r="M550" s="107"/>
      <c r="N550" s="107"/>
      <c r="O550" s="205"/>
    </row>
    <row r="551" spans="1:15" ht="15" customHeight="1" x14ac:dyDescent="0.25">
      <c r="A551" s="104"/>
      <c r="B551" s="41"/>
      <c r="C551" s="43"/>
      <c r="D551" s="41"/>
      <c r="E551" s="41"/>
      <c r="F551" s="42"/>
      <c r="G551" s="41"/>
      <c r="H551" s="41"/>
      <c r="I551" s="44"/>
      <c r="J551" s="47"/>
      <c r="K551" s="45"/>
      <c r="L551" s="107"/>
      <c r="M551" s="107"/>
      <c r="N551" s="107"/>
      <c r="O551" s="205"/>
    </row>
    <row r="552" spans="1:15" ht="15" customHeight="1" x14ac:dyDescent="0.25">
      <c r="A552" s="104"/>
      <c r="B552" s="41"/>
      <c r="C552" s="43"/>
      <c r="D552" s="41"/>
      <c r="E552" s="41"/>
      <c r="F552" s="42"/>
      <c r="G552" s="41"/>
      <c r="H552" s="41"/>
      <c r="I552" s="44"/>
      <c r="J552" s="47"/>
      <c r="K552" s="45"/>
      <c r="L552" s="107"/>
      <c r="M552" s="107"/>
      <c r="N552" s="107"/>
      <c r="O552" s="205"/>
    </row>
    <row r="553" spans="1:15" ht="15" customHeight="1" x14ac:dyDescent="0.25">
      <c r="A553" s="104"/>
      <c r="B553" s="41"/>
      <c r="C553" s="43"/>
      <c r="D553" s="41"/>
      <c r="E553" s="41"/>
      <c r="F553" s="42"/>
      <c r="G553" s="41"/>
      <c r="H553" s="41"/>
      <c r="I553" s="44"/>
      <c r="J553" s="47"/>
      <c r="K553" s="45"/>
      <c r="L553" s="107"/>
      <c r="M553" s="107"/>
      <c r="N553" s="107"/>
      <c r="O553" s="205"/>
    </row>
    <row r="554" spans="1:15" ht="15" customHeight="1" x14ac:dyDescent="0.25">
      <c r="A554" s="104"/>
      <c r="B554" s="41"/>
      <c r="C554" s="43"/>
      <c r="D554" s="41"/>
      <c r="E554" s="41"/>
      <c r="F554" s="42"/>
      <c r="G554" s="41"/>
      <c r="H554" s="41"/>
      <c r="I554" s="44"/>
      <c r="J554" s="47"/>
      <c r="K554" s="45"/>
      <c r="L554" s="107"/>
      <c r="M554" s="107"/>
      <c r="N554" s="107"/>
      <c r="O554" s="205"/>
    </row>
    <row r="555" spans="1:15" ht="15" customHeight="1" x14ac:dyDescent="0.25">
      <c r="A555" s="104"/>
      <c r="B555" s="41"/>
      <c r="C555" s="43"/>
      <c r="D555" s="41"/>
      <c r="E555" s="41"/>
      <c r="F555" s="42"/>
      <c r="G555" s="41"/>
      <c r="H555" s="41"/>
      <c r="I555" s="44"/>
      <c r="J555" s="47"/>
      <c r="K555" s="45"/>
      <c r="L555" s="107"/>
      <c r="M555" s="107"/>
      <c r="N555" s="107"/>
      <c r="O555" s="205"/>
    </row>
    <row r="556" spans="1:15" ht="15" customHeight="1" x14ac:dyDescent="0.25">
      <c r="A556" s="104"/>
      <c r="B556" s="41"/>
      <c r="C556" s="43"/>
      <c r="D556" s="41"/>
      <c r="E556" s="41"/>
      <c r="F556" s="42"/>
      <c r="G556" s="41"/>
      <c r="H556" s="41"/>
      <c r="I556" s="44"/>
      <c r="J556" s="47"/>
      <c r="K556" s="45"/>
      <c r="L556" s="107"/>
      <c r="M556" s="107"/>
      <c r="N556" s="107"/>
      <c r="O556" s="205"/>
    </row>
    <row r="557" spans="1:15" ht="15" customHeight="1" x14ac:dyDescent="0.25">
      <c r="A557" s="104"/>
      <c r="B557" s="41"/>
      <c r="C557" s="43"/>
      <c r="D557" s="41"/>
      <c r="E557" s="41"/>
      <c r="F557" s="42"/>
      <c r="G557" s="41"/>
      <c r="H557" s="41"/>
      <c r="I557" s="44"/>
      <c r="J557" s="47"/>
      <c r="K557" s="45"/>
      <c r="L557" s="107"/>
      <c r="M557" s="107"/>
      <c r="N557" s="107"/>
      <c r="O557" s="205"/>
    </row>
    <row r="558" spans="1:15" ht="15" customHeight="1" x14ac:dyDescent="0.25">
      <c r="A558" s="104"/>
      <c r="B558" s="41"/>
      <c r="C558" s="43"/>
      <c r="D558" s="41"/>
      <c r="E558" s="41"/>
      <c r="F558" s="42"/>
      <c r="G558" s="41"/>
      <c r="H558" s="41"/>
      <c r="I558" s="44"/>
      <c r="J558" s="47"/>
      <c r="K558" s="45"/>
      <c r="L558" s="107"/>
      <c r="M558" s="107"/>
      <c r="N558" s="107"/>
      <c r="O558" s="205"/>
    </row>
    <row r="559" spans="1:15" ht="15" customHeight="1" x14ac:dyDescent="0.25">
      <c r="A559" s="104"/>
      <c r="B559" s="41"/>
      <c r="C559" s="43"/>
      <c r="D559" s="41"/>
      <c r="E559" s="41"/>
      <c r="F559" s="42"/>
      <c r="G559" s="41"/>
      <c r="H559" s="41"/>
      <c r="I559" s="44"/>
      <c r="J559" s="47"/>
      <c r="K559" s="45"/>
      <c r="L559" s="107"/>
      <c r="M559" s="107"/>
      <c r="N559" s="107"/>
      <c r="O559" s="205"/>
    </row>
    <row r="560" spans="1:15" ht="15" customHeight="1" x14ac:dyDescent="0.25">
      <c r="A560" s="104"/>
      <c r="B560" s="41"/>
      <c r="C560" s="43"/>
      <c r="D560" s="41"/>
      <c r="E560" s="41"/>
      <c r="F560" s="42"/>
      <c r="G560" s="41"/>
      <c r="H560" s="41"/>
      <c r="I560" s="44"/>
      <c r="J560" s="47"/>
      <c r="K560" s="45"/>
      <c r="L560" s="107"/>
      <c r="M560" s="107"/>
      <c r="N560" s="107"/>
      <c r="O560" s="205"/>
    </row>
    <row r="561" spans="1:15" ht="15" customHeight="1" x14ac:dyDescent="0.25">
      <c r="A561" s="104"/>
      <c r="B561" s="41"/>
      <c r="C561" s="43"/>
      <c r="D561" s="41"/>
      <c r="E561" s="41"/>
      <c r="F561" s="42"/>
      <c r="G561" s="41"/>
      <c r="H561" s="41"/>
      <c r="I561" s="44"/>
      <c r="J561" s="47"/>
      <c r="K561" s="45"/>
      <c r="L561" s="107"/>
      <c r="M561" s="107"/>
      <c r="N561" s="107"/>
      <c r="O561" s="205"/>
    </row>
    <row r="562" spans="1:15" ht="15" customHeight="1" x14ac:dyDescent="0.25">
      <c r="A562" s="104"/>
      <c r="B562" s="41"/>
      <c r="C562" s="43"/>
      <c r="D562" s="41"/>
      <c r="E562" s="41"/>
      <c r="F562" s="42"/>
      <c r="G562" s="41"/>
      <c r="H562" s="41"/>
      <c r="I562" s="44"/>
      <c r="J562" s="47"/>
      <c r="K562" s="45"/>
      <c r="L562" s="107"/>
      <c r="M562" s="107"/>
      <c r="N562" s="107"/>
      <c r="O562" s="205"/>
    </row>
    <row r="563" spans="1:15" ht="15" customHeight="1" x14ac:dyDescent="0.25">
      <c r="A563" s="104"/>
      <c r="B563" s="41"/>
      <c r="C563" s="43"/>
      <c r="D563" s="41"/>
      <c r="E563" s="41"/>
      <c r="F563" s="42"/>
      <c r="G563" s="41"/>
      <c r="H563" s="41"/>
      <c r="I563" s="44"/>
      <c r="J563" s="47"/>
      <c r="K563" s="45"/>
      <c r="L563" s="107"/>
      <c r="M563" s="107"/>
      <c r="N563" s="107"/>
      <c r="O563" s="205"/>
    </row>
    <row r="564" spans="1:15" ht="15" customHeight="1" x14ac:dyDescent="0.25">
      <c r="A564" s="104"/>
      <c r="B564" s="41"/>
      <c r="C564" s="43"/>
      <c r="D564" s="41"/>
      <c r="E564" s="41"/>
      <c r="F564" s="42"/>
      <c r="G564" s="41"/>
      <c r="H564" s="41"/>
      <c r="I564" s="44"/>
      <c r="J564" s="47"/>
      <c r="K564" s="45"/>
      <c r="L564" s="107"/>
      <c r="M564" s="107"/>
      <c r="N564" s="107"/>
      <c r="O564" s="205"/>
    </row>
    <row r="565" spans="1:15" ht="15" customHeight="1" x14ac:dyDescent="0.25">
      <c r="A565" s="104"/>
      <c r="B565" s="41"/>
      <c r="C565" s="43"/>
      <c r="D565" s="41"/>
      <c r="E565" s="41"/>
      <c r="F565" s="42"/>
      <c r="G565" s="41"/>
      <c r="H565" s="41"/>
      <c r="I565" s="44"/>
      <c r="J565" s="47"/>
      <c r="K565" s="45"/>
      <c r="L565" s="107"/>
      <c r="M565" s="107"/>
      <c r="N565" s="107"/>
      <c r="O565" s="205"/>
    </row>
    <row r="566" spans="1:15" ht="15" customHeight="1" x14ac:dyDescent="0.25">
      <c r="A566" s="104"/>
      <c r="B566" s="41"/>
      <c r="C566" s="43"/>
      <c r="D566" s="41"/>
      <c r="E566" s="41"/>
      <c r="F566" s="42"/>
      <c r="G566" s="41"/>
      <c r="H566" s="41"/>
      <c r="I566" s="44"/>
      <c r="J566" s="47"/>
      <c r="K566" s="45"/>
      <c r="L566" s="107"/>
      <c r="M566" s="107"/>
      <c r="N566" s="107"/>
      <c r="O566" s="205"/>
    </row>
    <row r="567" spans="1:15" ht="15" customHeight="1" x14ac:dyDescent="0.25">
      <c r="A567" s="104"/>
      <c r="B567" s="41"/>
      <c r="C567" s="43"/>
      <c r="D567" s="41"/>
      <c r="E567" s="41"/>
      <c r="F567" s="42"/>
      <c r="G567" s="41"/>
      <c r="H567" s="41"/>
      <c r="I567" s="44"/>
      <c r="J567" s="47"/>
      <c r="K567" s="45"/>
      <c r="L567" s="107"/>
      <c r="M567" s="107"/>
      <c r="N567" s="107"/>
      <c r="O567" s="205"/>
    </row>
    <row r="568" spans="1:15" ht="15" customHeight="1" x14ac:dyDescent="0.25">
      <c r="A568" s="104"/>
      <c r="B568" s="41"/>
      <c r="C568" s="43"/>
      <c r="D568" s="41"/>
      <c r="E568" s="41"/>
      <c r="F568" s="42"/>
      <c r="G568" s="41"/>
      <c r="H568" s="41"/>
      <c r="I568" s="44"/>
      <c r="J568" s="47"/>
      <c r="K568" s="45"/>
      <c r="L568" s="107"/>
      <c r="M568" s="107"/>
      <c r="N568" s="107"/>
      <c r="O568" s="205"/>
    </row>
    <row r="569" spans="1:15" ht="15" customHeight="1" x14ac:dyDescent="0.25">
      <c r="A569" s="104"/>
      <c r="B569" s="41"/>
      <c r="C569" s="43"/>
      <c r="D569" s="41"/>
      <c r="E569" s="41"/>
      <c r="F569" s="42"/>
      <c r="G569" s="41"/>
      <c r="H569" s="41"/>
      <c r="I569" s="44"/>
      <c r="J569" s="47"/>
      <c r="K569" s="45"/>
      <c r="L569" s="107"/>
      <c r="M569" s="107"/>
      <c r="N569" s="107"/>
      <c r="O569" s="205"/>
    </row>
    <row r="570" spans="1:15" ht="15" customHeight="1" x14ac:dyDescent="0.25">
      <c r="A570" s="104"/>
      <c r="B570" s="41"/>
      <c r="C570" s="43"/>
      <c r="D570" s="41"/>
      <c r="E570" s="41"/>
      <c r="F570" s="42"/>
      <c r="G570" s="41"/>
      <c r="H570" s="41"/>
      <c r="I570" s="44"/>
      <c r="J570" s="47"/>
      <c r="K570" s="45"/>
      <c r="L570" s="107"/>
      <c r="M570" s="107"/>
      <c r="N570" s="107"/>
      <c r="O570" s="205"/>
    </row>
    <row r="571" spans="1:15" ht="15" customHeight="1" x14ac:dyDescent="0.25">
      <c r="A571" s="104"/>
      <c r="B571" s="41"/>
      <c r="C571" s="43"/>
      <c r="D571" s="41"/>
      <c r="E571" s="41"/>
      <c r="F571" s="42"/>
      <c r="G571" s="41"/>
      <c r="H571" s="41"/>
      <c r="I571" s="44"/>
      <c r="J571" s="47"/>
      <c r="K571" s="45"/>
      <c r="L571" s="107"/>
      <c r="M571" s="107"/>
      <c r="N571" s="107"/>
      <c r="O571" s="205"/>
    </row>
    <row r="572" spans="1:15" ht="15" customHeight="1" x14ac:dyDescent="0.25">
      <c r="A572" s="104"/>
      <c r="B572" s="41"/>
      <c r="C572" s="43"/>
      <c r="D572" s="41"/>
      <c r="E572" s="41"/>
      <c r="F572" s="42"/>
      <c r="G572" s="41"/>
      <c r="H572" s="41"/>
      <c r="I572" s="44"/>
      <c r="J572" s="47"/>
      <c r="K572" s="45"/>
      <c r="L572" s="107"/>
      <c r="M572" s="107"/>
      <c r="N572" s="107"/>
      <c r="O572" s="205"/>
    </row>
    <row r="573" spans="1:15" ht="15" customHeight="1" x14ac:dyDescent="0.25">
      <c r="A573" s="104"/>
      <c r="B573" s="41"/>
      <c r="C573" s="43"/>
      <c r="D573" s="41"/>
      <c r="E573" s="41"/>
      <c r="F573" s="42"/>
      <c r="G573" s="41"/>
      <c r="H573" s="41"/>
      <c r="I573" s="44"/>
      <c r="J573" s="47"/>
      <c r="K573" s="45"/>
      <c r="L573" s="107"/>
      <c r="M573" s="107"/>
      <c r="N573" s="107"/>
      <c r="O573" s="205"/>
    </row>
    <row r="574" spans="1:15" ht="15" customHeight="1" x14ac:dyDescent="0.25">
      <c r="A574" s="104"/>
      <c r="B574" s="41"/>
      <c r="C574" s="43"/>
      <c r="D574" s="41"/>
      <c r="E574" s="41"/>
      <c r="F574" s="42"/>
      <c r="G574" s="41"/>
      <c r="H574" s="41"/>
      <c r="I574" s="44"/>
      <c r="J574" s="47"/>
      <c r="K574" s="45"/>
      <c r="L574" s="107"/>
      <c r="M574" s="107"/>
      <c r="N574" s="107"/>
      <c r="O574" s="205"/>
    </row>
    <row r="575" spans="1:15" ht="15" customHeight="1" x14ac:dyDescent="0.25">
      <c r="A575" s="104"/>
      <c r="B575" s="41"/>
      <c r="C575" s="43"/>
      <c r="D575" s="41"/>
      <c r="E575" s="41"/>
      <c r="F575" s="42"/>
      <c r="G575" s="41"/>
      <c r="H575" s="41"/>
      <c r="I575" s="44"/>
      <c r="J575" s="47"/>
      <c r="K575" s="45"/>
      <c r="L575" s="107"/>
      <c r="M575" s="107"/>
      <c r="N575" s="107"/>
      <c r="O575" s="205"/>
    </row>
    <row r="576" spans="1:15" ht="15" customHeight="1" x14ac:dyDescent="0.25">
      <c r="A576" s="104"/>
      <c r="B576" s="41"/>
      <c r="C576" s="43"/>
      <c r="D576" s="41"/>
      <c r="E576" s="41"/>
      <c r="F576" s="42"/>
      <c r="G576" s="41"/>
      <c r="H576" s="41"/>
      <c r="I576" s="44"/>
      <c r="J576" s="47"/>
      <c r="K576" s="45"/>
      <c r="L576" s="107"/>
      <c r="M576" s="107"/>
      <c r="N576" s="107"/>
      <c r="O576" s="205"/>
    </row>
    <row r="577" spans="1:15" ht="15" customHeight="1" x14ac:dyDescent="0.25">
      <c r="A577" s="104"/>
      <c r="B577" s="41"/>
      <c r="C577" s="43"/>
      <c r="D577" s="41"/>
      <c r="E577" s="41"/>
      <c r="F577" s="42"/>
      <c r="G577" s="41"/>
      <c r="H577" s="41"/>
      <c r="I577" s="44"/>
      <c r="J577" s="47"/>
      <c r="K577" s="45"/>
      <c r="L577" s="107"/>
      <c r="M577" s="107"/>
      <c r="N577" s="107"/>
      <c r="O577" s="205"/>
    </row>
    <row r="578" spans="1:15" ht="15" customHeight="1" x14ac:dyDescent="0.25">
      <c r="A578" s="104"/>
      <c r="B578" s="41"/>
      <c r="C578" s="43"/>
      <c r="D578" s="41"/>
      <c r="E578" s="41"/>
      <c r="F578" s="42"/>
      <c r="G578" s="41"/>
      <c r="H578" s="41"/>
      <c r="I578" s="44"/>
      <c r="J578" s="47"/>
      <c r="K578" s="45"/>
      <c r="L578" s="107"/>
      <c r="M578" s="107"/>
      <c r="N578" s="107"/>
      <c r="O578" s="205"/>
    </row>
    <row r="579" spans="1:15" ht="15" customHeight="1" x14ac:dyDescent="0.25">
      <c r="A579" s="104"/>
      <c r="B579" s="41"/>
      <c r="C579" s="43"/>
      <c r="D579" s="41"/>
      <c r="E579" s="41"/>
      <c r="F579" s="42"/>
      <c r="G579" s="41"/>
      <c r="H579" s="41"/>
      <c r="I579" s="44"/>
      <c r="J579" s="47"/>
      <c r="K579" s="45"/>
      <c r="L579" s="107"/>
      <c r="M579" s="107"/>
      <c r="N579" s="107"/>
      <c r="O579" s="205"/>
    </row>
    <row r="580" spans="1:15" ht="15" customHeight="1" x14ac:dyDescent="0.25">
      <c r="A580" s="104"/>
      <c r="B580" s="41"/>
      <c r="C580" s="43"/>
      <c r="D580" s="41"/>
      <c r="E580" s="41"/>
      <c r="F580" s="42"/>
      <c r="G580" s="41"/>
      <c r="H580" s="41"/>
      <c r="I580" s="44"/>
      <c r="J580" s="47"/>
      <c r="K580" s="45"/>
      <c r="L580" s="107"/>
      <c r="M580" s="107"/>
      <c r="N580" s="107"/>
      <c r="O580" s="205"/>
    </row>
    <row r="581" spans="1:15" ht="15" customHeight="1" x14ac:dyDescent="0.25">
      <c r="A581" s="104"/>
      <c r="B581" s="41"/>
      <c r="C581" s="43"/>
      <c r="D581" s="41"/>
      <c r="E581" s="41"/>
      <c r="F581" s="42"/>
      <c r="G581" s="41"/>
      <c r="H581" s="41"/>
      <c r="I581" s="44"/>
      <c r="J581" s="47"/>
      <c r="K581" s="45"/>
      <c r="L581" s="107"/>
      <c r="M581" s="107"/>
      <c r="N581" s="107"/>
      <c r="O581" s="205"/>
    </row>
    <row r="582" spans="1:15" ht="15" customHeight="1" x14ac:dyDescent="0.25">
      <c r="A582" s="104"/>
      <c r="B582" s="41"/>
      <c r="C582" s="43"/>
      <c r="D582" s="41"/>
      <c r="E582" s="41"/>
      <c r="F582" s="42"/>
      <c r="G582" s="41"/>
      <c r="H582" s="41"/>
      <c r="I582" s="44"/>
      <c r="J582" s="47"/>
      <c r="K582" s="45"/>
      <c r="L582" s="107"/>
      <c r="M582" s="107"/>
      <c r="N582" s="107"/>
      <c r="O582" s="205"/>
    </row>
    <row r="583" spans="1:15" ht="15" customHeight="1" x14ac:dyDescent="0.25">
      <c r="A583" s="104"/>
      <c r="B583" s="41"/>
      <c r="C583" s="43"/>
      <c r="D583" s="41"/>
      <c r="E583" s="41"/>
      <c r="F583" s="42"/>
      <c r="G583" s="41"/>
      <c r="H583" s="41"/>
      <c r="I583" s="44"/>
      <c r="J583" s="47"/>
      <c r="K583" s="45"/>
      <c r="L583" s="107"/>
      <c r="M583" s="107"/>
      <c r="N583" s="107"/>
      <c r="O583" s="205"/>
    </row>
    <row r="584" spans="1:15" ht="15" customHeight="1" x14ac:dyDescent="0.25">
      <c r="A584" s="104"/>
      <c r="B584" s="41"/>
      <c r="C584" s="43"/>
      <c r="D584" s="41"/>
      <c r="E584" s="41"/>
      <c r="F584" s="42"/>
      <c r="G584" s="41"/>
      <c r="H584" s="41"/>
      <c r="I584" s="44"/>
      <c r="J584" s="47"/>
      <c r="K584" s="45"/>
      <c r="L584" s="107"/>
      <c r="M584" s="107"/>
      <c r="N584" s="107"/>
      <c r="O584" s="205"/>
    </row>
    <row r="585" spans="1:15" ht="15" customHeight="1" x14ac:dyDescent="0.25">
      <c r="A585" s="104"/>
      <c r="B585" s="41"/>
      <c r="C585" s="43"/>
      <c r="D585" s="41"/>
      <c r="E585" s="41"/>
      <c r="F585" s="42"/>
      <c r="G585" s="41"/>
      <c r="H585" s="41"/>
      <c r="I585" s="44"/>
      <c r="J585" s="47"/>
      <c r="K585" s="45"/>
      <c r="L585" s="107"/>
      <c r="M585" s="107"/>
      <c r="N585" s="107"/>
      <c r="O585" s="205"/>
    </row>
    <row r="586" spans="1:15" ht="15" customHeight="1" x14ac:dyDescent="0.25">
      <c r="A586" s="104"/>
      <c r="B586" s="41"/>
      <c r="C586" s="43"/>
      <c r="D586" s="41"/>
      <c r="E586" s="41"/>
      <c r="F586" s="42"/>
      <c r="G586" s="41"/>
      <c r="H586" s="41"/>
      <c r="I586" s="44"/>
      <c r="J586" s="47"/>
      <c r="K586" s="45"/>
      <c r="L586" s="107"/>
      <c r="M586" s="107"/>
      <c r="N586" s="107"/>
      <c r="O586" s="205"/>
    </row>
    <row r="587" spans="1:15" ht="15" customHeight="1" x14ac:dyDescent="0.25">
      <c r="A587" s="104"/>
      <c r="B587" s="41"/>
      <c r="C587" s="43"/>
      <c r="D587" s="41"/>
      <c r="E587" s="41"/>
      <c r="F587" s="42"/>
      <c r="G587" s="41"/>
      <c r="H587" s="41"/>
      <c r="I587" s="44"/>
      <c r="J587" s="47"/>
      <c r="K587" s="45"/>
      <c r="L587" s="107"/>
      <c r="M587" s="107"/>
      <c r="N587" s="107"/>
      <c r="O587" s="205"/>
    </row>
    <row r="588" spans="1:15" ht="15" customHeight="1" x14ac:dyDescent="0.25">
      <c r="A588" s="104"/>
      <c r="B588" s="41"/>
      <c r="C588" s="43"/>
      <c r="D588" s="41"/>
      <c r="E588" s="41"/>
      <c r="F588" s="42"/>
      <c r="G588" s="41"/>
      <c r="H588" s="41"/>
      <c r="I588" s="44"/>
      <c r="J588" s="47"/>
      <c r="K588" s="45"/>
      <c r="L588" s="107"/>
      <c r="M588" s="107"/>
      <c r="N588" s="107"/>
      <c r="O588" s="205"/>
    </row>
    <row r="589" spans="1:15" ht="15" customHeight="1" x14ac:dyDescent="0.25">
      <c r="A589" s="104"/>
      <c r="B589" s="41"/>
      <c r="C589" s="43"/>
      <c r="D589" s="41"/>
      <c r="E589" s="41"/>
      <c r="F589" s="42"/>
      <c r="G589" s="41"/>
      <c r="H589" s="41"/>
      <c r="I589" s="44"/>
      <c r="J589" s="47"/>
      <c r="K589" s="45"/>
      <c r="L589" s="107"/>
      <c r="M589" s="107"/>
      <c r="N589" s="107"/>
      <c r="O589" s="205"/>
    </row>
    <row r="590" spans="1:15" ht="15" customHeight="1" x14ac:dyDescent="0.25">
      <c r="A590" s="104"/>
      <c r="B590" s="41"/>
      <c r="C590" s="43"/>
      <c r="D590" s="41"/>
      <c r="E590" s="41"/>
      <c r="F590" s="42"/>
      <c r="G590" s="41"/>
      <c r="H590" s="41"/>
      <c r="I590" s="44"/>
      <c r="J590" s="47"/>
      <c r="K590" s="45"/>
      <c r="L590" s="107"/>
      <c r="M590" s="107"/>
      <c r="N590" s="107"/>
      <c r="O590" s="205"/>
    </row>
    <row r="591" spans="1:15" ht="15" customHeight="1" x14ac:dyDescent="0.25">
      <c r="A591" s="104"/>
      <c r="B591" s="41"/>
      <c r="C591" s="43"/>
      <c r="D591" s="41"/>
      <c r="E591" s="41"/>
      <c r="F591" s="42"/>
      <c r="G591" s="41"/>
      <c r="H591" s="41"/>
      <c r="I591" s="44"/>
      <c r="J591" s="47"/>
      <c r="K591" s="45"/>
      <c r="L591" s="107"/>
      <c r="M591" s="107"/>
      <c r="N591" s="107"/>
      <c r="O591" s="205"/>
    </row>
    <row r="592" spans="1:15" ht="15" customHeight="1" x14ac:dyDescent="0.25">
      <c r="A592" s="104"/>
      <c r="B592" s="41"/>
      <c r="C592" s="43"/>
      <c r="D592" s="41"/>
      <c r="E592" s="41"/>
      <c r="F592" s="42"/>
      <c r="G592" s="41"/>
      <c r="H592" s="41"/>
      <c r="I592" s="44"/>
      <c r="J592" s="47"/>
      <c r="K592" s="45"/>
      <c r="L592" s="107"/>
      <c r="M592" s="107"/>
      <c r="N592" s="107"/>
      <c r="O592" s="205"/>
    </row>
    <row r="593" spans="1:15" ht="15" customHeight="1" x14ac:dyDescent="0.25">
      <c r="A593" s="104"/>
      <c r="B593" s="41"/>
      <c r="C593" s="43"/>
      <c r="D593" s="41"/>
      <c r="E593" s="41"/>
      <c r="F593" s="42"/>
      <c r="G593" s="41"/>
      <c r="H593" s="41"/>
      <c r="I593" s="44"/>
      <c r="J593" s="47"/>
      <c r="K593" s="45"/>
      <c r="L593" s="107"/>
      <c r="M593" s="107"/>
      <c r="N593" s="107"/>
      <c r="O593" s="205"/>
    </row>
    <row r="594" spans="1:15" ht="15" customHeight="1" x14ac:dyDescent="0.25">
      <c r="A594" s="104"/>
      <c r="B594" s="41"/>
      <c r="C594" s="43"/>
      <c r="D594" s="41"/>
      <c r="E594" s="41"/>
      <c r="F594" s="42"/>
      <c r="G594" s="41"/>
      <c r="H594" s="41"/>
      <c r="I594" s="44"/>
      <c r="J594" s="47"/>
      <c r="K594" s="45"/>
      <c r="L594" s="107"/>
      <c r="M594" s="107"/>
      <c r="N594" s="107"/>
      <c r="O594" s="205"/>
    </row>
    <row r="595" spans="1:15" ht="15" customHeight="1" x14ac:dyDescent="0.25">
      <c r="A595" s="104"/>
      <c r="B595" s="41"/>
      <c r="C595" s="43"/>
      <c r="D595" s="41"/>
      <c r="E595" s="41"/>
      <c r="F595" s="42"/>
      <c r="G595" s="41"/>
      <c r="H595" s="41"/>
      <c r="I595" s="44"/>
      <c r="J595" s="47"/>
      <c r="K595" s="45"/>
      <c r="L595" s="107"/>
      <c r="M595" s="107"/>
      <c r="N595" s="107"/>
      <c r="O595" s="205"/>
    </row>
    <row r="596" spans="1:15" ht="15" customHeight="1" x14ac:dyDescent="0.25">
      <c r="A596" s="104"/>
      <c r="B596" s="41"/>
      <c r="C596" s="43"/>
      <c r="D596" s="41"/>
      <c r="E596" s="41"/>
      <c r="F596" s="42"/>
      <c r="G596" s="41"/>
      <c r="H596" s="41"/>
      <c r="I596" s="44"/>
      <c r="J596" s="47"/>
      <c r="K596" s="45"/>
      <c r="L596" s="107"/>
      <c r="M596" s="107"/>
      <c r="N596" s="107"/>
      <c r="O596" s="205"/>
    </row>
    <row r="597" spans="1:15" ht="15" customHeight="1" x14ac:dyDescent="0.25">
      <c r="A597" s="104"/>
      <c r="B597" s="41"/>
      <c r="C597" s="43"/>
      <c r="D597" s="41"/>
      <c r="E597" s="41"/>
      <c r="F597" s="42"/>
      <c r="G597" s="41"/>
      <c r="H597" s="41"/>
      <c r="I597" s="44"/>
      <c r="J597" s="47"/>
      <c r="K597" s="45"/>
      <c r="L597" s="107"/>
      <c r="M597" s="107"/>
      <c r="N597" s="107"/>
      <c r="O597" s="205"/>
    </row>
    <row r="598" spans="1:15" ht="15" customHeight="1" x14ac:dyDescent="0.25">
      <c r="A598" s="104"/>
      <c r="B598" s="41"/>
      <c r="C598" s="43"/>
      <c r="D598" s="41"/>
      <c r="E598" s="41"/>
      <c r="F598" s="42"/>
      <c r="G598" s="41"/>
      <c r="H598" s="41"/>
      <c r="I598" s="44"/>
      <c r="J598" s="47"/>
      <c r="K598" s="45"/>
      <c r="L598" s="107"/>
      <c r="M598" s="107"/>
      <c r="N598" s="107"/>
      <c r="O598" s="205"/>
    </row>
    <row r="599" spans="1:15" ht="15" customHeight="1" x14ac:dyDescent="0.25">
      <c r="A599" s="104"/>
      <c r="B599" s="41"/>
      <c r="C599" s="43"/>
      <c r="D599" s="41"/>
      <c r="E599" s="41"/>
      <c r="F599" s="42"/>
      <c r="G599" s="41"/>
      <c r="H599" s="41"/>
      <c r="I599" s="44"/>
      <c r="J599" s="47"/>
      <c r="K599" s="45"/>
      <c r="L599" s="107"/>
      <c r="M599" s="107"/>
      <c r="N599" s="107"/>
      <c r="O599" s="205"/>
    </row>
    <row r="600" spans="1:15" ht="15" customHeight="1" x14ac:dyDescent="0.25">
      <c r="A600" s="104"/>
      <c r="B600" s="41"/>
      <c r="C600" s="43"/>
      <c r="D600" s="41"/>
      <c r="E600" s="41"/>
      <c r="F600" s="42"/>
      <c r="G600" s="41"/>
      <c r="H600" s="41"/>
      <c r="I600" s="44"/>
      <c r="J600" s="47"/>
      <c r="K600" s="45"/>
      <c r="L600" s="107"/>
      <c r="M600" s="107"/>
      <c r="N600" s="107"/>
      <c r="O600" s="205"/>
    </row>
    <row r="601" spans="1:15" ht="15" customHeight="1" x14ac:dyDescent="0.25">
      <c r="A601" s="104"/>
      <c r="B601" s="41"/>
      <c r="C601" s="43"/>
      <c r="D601" s="41"/>
      <c r="E601" s="41"/>
      <c r="F601" s="42"/>
      <c r="G601" s="41"/>
      <c r="H601" s="41"/>
      <c r="I601" s="44"/>
      <c r="J601" s="47"/>
      <c r="K601" s="45"/>
      <c r="L601" s="107"/>
      <c r="M601" s="107"/>
      <c r="N601" s="107"/>
      <c r="O601" s="205"/>
    </row>
    <row r="602" spans="1:15" ht="15" customHeight="1" x14ac:dyDescent="0.25">
      <c r="A602" s="104"/>
      <c r="B602" s="41"/>
      <c r="C602" s="43"/>
      <c r="D602" s="41"/>
      <c r="E602" s="41"/>
      <c r="F602" s="42"/>
      <c r="G602" s="41"/>
      <c r="H602" s="41"/>
      <c r="I602" s="44"/>
      <c r="J602" s="47"/>
      <c r="K602" s="45"/>
      <c r="L602" s="107"/>
      <c r="M602" s="107"/>
      <c r="N602" s="107"/>
      <c r="O602" s="205"/>
    </row>
    <row r="603" spans="1:15" ht="15" customHeight="1" x14ac:dyDescent="0.25">
      <c r="A603" s="104"/>
      <c r="B603" s="41"/>
      <c r="C603" s="43"/>
      <c r="D603" s="41"/>
      <c r="E603" s="41"/>
      <c r="F603" s="42"/>
      <c r="G603" s="41"/>
      <c r="H603" s="41"/>
      <c r="I603" s="44"/>
      <c r="J603" s="47"/>
      <c r="K603" s="45"/>
      <c r="L603" s="107"/>
      <c r="M603" s="107"/>
      <c r="N603" s="107"/>
      <c r="O603" s="205"/>
    </row>
    <row r="604" spans="1:15" ht="15" customHeight="1" x14ac:dyDescent="0.25">
      <c r="A604" s="104"/>
      <c r="B604" s="41"/>
      <c r="C604" s="43"/>
      <c r="D604" s="41"/>
      <c r="E604" s="41"/>
      <c r="F604" s="42"/>
      <c r="G604" s="41"/>
      <c r="H604" s="41"/>
      <c r="I604" s="44"/>
      <c r="J604" s="47"/>
      <c r="K604" s="45"/>
      <c r="L604" s="107"/>
      <c r="M604" s="107"/>
      <c r="N604" s="107"/>
      <c r="O604" s="205"/>
    </row>
    <row r="605" spans="1:15" ht="15" customHeight="1" x14ac:dyDescent="0.25">
      <c r="A605" s="104"/>
      <c r="B605" s="41"/>
      <c r="C605" s="43"/>
      <c r="D605" s="41"/>
      <c r="E605" s="41"/>
      <c r="F605" s="42"/>
      <c r="G605" s="41"/>
      <c r="H605" s="41"/>
      <c r="I605" s="44"/>
      <c r="J605" s="47"/>
      <c r="K605" s="45"/>
      <c r="L605" s="107"/>
      <c r="M605" s="107"/>
      <c r="N605" s="107"/>
      <c r="O605" s="205"/>
    </row>
    <row r="606" spans="1:15" ht="15" customHeight="1" x14ac:dyDescent="0.25">
      <c r="A606" s="104"/>
      <c r="B606" s="41"/>
      <c r="C606" s="43"/>
      <c r="D606" s="41"/>
      <c r="E606" s="41"/>
      <c r="F606" s="42"/>
      <c r="G606" s="41"/>
      <c r="H606" s="41"/>
      <c r="I606" s="44"/>
      <c r="J606" s="47"/>
      <c r="K606" s="45"/>
      <c r="L606" s="107"/>
      <c r="M606" s="107"/>
      <c r="N606" s="107"/>
      <c r="O606" s="205"/>
    </row>
    <row r="607" spans="1:15" ht="15" customHeight="1" x14ac:dyDescent="0.25">
      <c r="A607" s="104"/>
      <c r="B607" s="41"/>
      <c r="C607" s="43"/>
      <c r="D607" s="41"/>
      <c r="E607" s="41"/>
      <c r="F607" s="42"/>
      <c r="G607" s="41"/>
      <c r="H607" s="41"/>
      <c r="I607" s="44"/>
      <c r="J607" s="47"/>
      <c r="K607" s="45"/>
      <c r="L607" s="107"/>
      <c r="M607" s="107"/>
      <c r="N607" s="107"/>
      <c r="O607" s="205"/>
    </row>
    <row r="608" spans="1:15" ht="15" customHeight="1" x14ac:dyDescent="0.25">
      <c r="A608" s="104"/>
      <c r="B608" s="41"/>
      <c r="C608" s="43"/>
      <c r="D608" s="41"/>
      <c r="E608" s="41"/>
      <c r="F608" s="42"/>
      <c r="G608" s="41"/>
      <c r="H608" s="41"/>
      <c r="I608" s="44"/>
      <c r="J608" s="47"/>
      <c r="K608" s="45"/>
      <c r="L608" s="107"/>
      <c r="M608" s="107"/>
      <c r="N608" s="107"/>
      <c r="O608" s="205"/>
    </row>
    <row r="609" spans="1:15" ht="15" customHeight="1" x14ac:dyDescent="0.25">
      <c r="A609" s="104"/>
      <c r="B609" s="41"/>
      <c r="C609" s="43"/>
      <c r="D609" s="41"/>
      <c r="E609" s="41"/>
      <c r="F609" s="42"/>
      <c r="G609" s="41"/>
      <c r="H609" s="41"/>
      <c r="I609" s="44"/>
      <c r="J609" s="47"/>
      <c r="K609" s="45"/>
      <c r="L609" s="107"/>
      <c r="M609" s="107"/>
      <c r="N609" s="107"/>
      <c r="O609" s="205"/>
    </row>
    <row r="610" spans="1:15" ht="15" customHeight="1" x14ac:dyDescent="0.25">
      <c r="A610" s="104"/>
      <c r="B610" s="41"/>
      <c r="C610" s="43"/>
      <c r="D610" s="41"/>
      <c r="E610" s="41"/>
      <c r="F610" s="42"/>
      <c r="G610" s="41"/>
      <c r="H610" s="41"/>
      <c r="I610" s="44"/>
      <c r="J610" s="47"/>
      <c r="K610" s="45"/>
      <c r="L610" s="107"/>
      <c r="M610" s="107"/>
      <c r="N610" s="107"/>
      <c r="O610" s="205"/>
    </row>
    <row r="611" spans="1:15" ht="15" customHeight="1" x14ac:dyDescent="0.25">
      <c r="A611" s="104"/>
      <c r="B611" s="41"/>
      <c r="C611" s="43"/>
      <c r="D611" s="41"/>
      <c r="E611" s="41"/>
      <c r="F611" s="42"/>
      <c r="G611" s="41"/>
      <c r="H611" s="41"/>
      <c r="I611" s="44"/>
      <c r="J611" s="47"/>
      <c r="K611" s="45"/>
      <c r="L611" s="107"/>
      <c r="M611" s="107"/>
      <c r="N611" s="107"/>
      <c r="O611" s="205"/>
    </row>
    <row r="612" spans="1:15" ht="15" customHeight="1" x14ac:dyDescent="0.25">
      <c r="A612" s="104"/>
      <c r="B612" s="41"/>
      <c r="C612" s="43"/>
      <c r="D612" s="41"/>
      <c r="E612" s="41"/>
      <c r="F612" s="42"/>
      <c r="G612" s="41"/>
      <c r="H612" s="41"/>
      <c r="I612" s="44"/>
      <c r="J612" s="47"/>
      <c r="K612" s="45"/>
      <c r="L612" s="107"/>
      <c r="M612" s="107"/>
      <c r="N612" s="107"/>
      <c r="O612" s="205"/>
    </row>
    <row r="613" spans="1:15" ht="15" customHeight="1" x14ac:dyDescent="0.25">
      <c r="A613" s="104"/>
      <c r="B613" s="41"/>
      <c r="C613" s="43"/>
      <c r="D613" s="41"/>
      <c r="E613" s="41"/>
      <c r="F613" s="42"/>
      <c r="G613" s="41"/>
      <c r="H613" s="41"/>
      <c r="I613" s="44"/>
      <c r="J613" s="47"/>
      <c r="K613" s="45"/>
      <c r="L613" s="107"/>
      <c r="M613" s="107"/>
      <c r="N613" s="107"/>
      <c r="O613" s="205"/>
    </row>
    <row r="614" spans="1:15" ht="15" customHeight="1" x14ac:dyDescent="0.25">
      <c r="A614" s="104"/>
      <c r="B614" s="41"/>
      <c r="C614" s="43"/>
      <c r="D614" s="41"/>
      <c r="E614" s="41"/>
      <c r="F614" s="42"/>
      <c r="G614" s="41"/>
      <c r="H614" s="41"/>
      <c r="I614" s="44"/>
      <c r="J614" s="47"/>
      <c r="K614" s="45"/>
      <c r="L614" s="107"/>
      <c r="M614" s="107"/>
      <c r="N614" s="107"/>
      <c r="O614" s="205"/>
    </row>
    <row r="615" spans="1:15" ht="15" customHeight="1" x14ac:dyDescent="0.25">
      <c r="A615" s="104"/>
      <c r="B615" s="41"/>
      <c r="C615" s="43"/>
      <c r="D615" s="41"/>
      <c r="E615" s="41"/>
      <c r="F615" s="42"/>
      <c r="G615" s="41"/>
      <c r="H615" s="41"/>
      <c r="I615" s="44"/>
      <c r="J615" s="47"/>
      <c r="K615" s="45"/>
      <c r="L615" s="107"/>
      <c r="M615" s="107"/>
      <c r="N615" s="107"/>
      <c r="O615" s="205"/>
    </row>
    <row r="616" spans="1:15" ht="15" customHeight="1" x14ac:dyDescent="0.25">
      <c r="A616" s="104"/>
      <c r="B616" s="41"/>
      <c r="C616" s="43"/>
      <c r="D616" s="41"/>
      <c r="E616" s="41"/>
      <c r="F616" s="42"/>
      <c r="G616" s="41"/>
      <c r="H616" s="41"/>
      <c r="I616" s="44"/>
      <c r="J616" s="47"/>
      <c r="K616" s="45"/>
      <c r="L616" s="107"/>
      <c r="M616" s="107"/>
      <c r="N616" s="107"/>
      <c r="O616" s="205"/>
    </row>
    <row r="617" spans="1:15" ht="15" customHeight="1" x14ac:dyDescent="0.25">
      <c r="A617" s="104"/>
      <c r="B617" s="41"/>
      <c r="C617" s="43"/>
      <c r="D617" s="41"/>
      <c r="E617" s="41"/>
      <c r="F617" s="42"/>
      <c r="G617" s="41"/>
      <c r="H617" s="41"/>
      <c r="I617" s="44"/>
      <c r="J617" s="47"/>
      <c r="K617" s="45"/>
      <c r="L617" s="107"/>
      <c r="M617" s="107"/>
      <c r="N617" s="107"/>
      <c r="O617" s="205"/>
    </row>
    <row r="618" spans="1:15" ht="15" customHeight="1" x14ac:dyDescent="0.25">
      <c r="A618" s="104"/>
      <c r="B618" s="41"/>
      <c r="C618" s="43"/>
      <c r="D618" s="41"/>
      <c r="E618" s="41"/>
      <c r="F618" s="42"/>
      <c r="G618" s="41"/>
      <c r="H618" s="41"/>
      <c r="I618" s="44"/>
      <c r="J618" s="47"/>
      <c r="K618" s="45"/>
      <c r="L618" s="107"/>
      <c r="M618" s="107"/>
      <c r="N618" s="107"/>
      <c r="O618" s="205"/>
    </row>
    <row r="619" spans="1:15" ht="15" customHeight="1" x14ac:dyDescent="0.25">
      <c r="A619" s="104"/>
      <c r="B619" s="41"/>
      <c r="C619" s="43"/>
      <c r="D619" s="41"/>
      <c r="E619" s="41"/>
      <c r="F619" s="42"/>
      <c r="G619" s="41"/>
      <c r="H619" s="41"/>
      <c r="I619" s="44"/>
      <c r="J619" s="47"/>
      <c r="K619" s="45"/>
      <c r="L619" s="107"/>
      <c r="M619" s="107"/>
      <c r="N619" s="107"/>
      <c r="O619" s="205"/>
    </row>
    <row r="620" spans="1:15" ht="15" customHeight="1" x14ac:dyDescent="0.25">
      <c r="A620" s="104"/>
      <c r="B620" s="41"/>
      <c r="C620" s="43"/>
      <c r="D620" s="41"/>
      <c r="E620" s="41"/>
      <c r="F620" s="42"/>
      <c r="G620" s="41"/>
      <c r="H620" s="41"/>
      <c r="I620" s="44"/>
      <c r="J620" s="47"/>
      <c r="K620" s="45"/>
      <c r="L620" s="107"/>
      <c r="M620" s="107"/>
      <c r="N620" s="107"/>
      <c r="O620" s="205"/>
    </row>
    <row r="621" spans="1:15" ht="15" customHeight="1" x14ac:dyDescent="0.25">
      <c r="A621" s="104"/>
      <c r="B621" s="41"/>
      <c r="C621" s="43"/>
      <c r="D621" s="41"/>
      <c r="E621" s="41"/>
      <c r="F621" s="42"/>
      <c r="G621" s="41"/>
      <c r="H621" s="41"/>
      <c r="I621" s="44"/>
      <c r="J621" s="47"/>
      <c r="K621" s="45"/>
      <c r="L621" s="107"/>
      <c r="M621" s="107"/>
      <c r="N621" s="107"/>
      <c r="O621" s="205"/>
    </row>
    <row r="622" spans="1:15" ht="15" customHeight="1" x14ac:dyDescent="0.25">
      <c r="A622" s="104"/>
      <c r="B622" s="41"/>
      <c r="C622" s="43"/>
      <c r="D622" s="41"/>
      <c r="E622" s="41"/>
      <c r="F622" s="42"/>
      <c r="G622" s="41"/>
      <c r="H622" s="41"/>
      <c r="I622" s="44"/>
      <c r="J622" s="47"/>
      <c r="K622" s="45"/>
      <c r="L622" s="107"/>
      <c r="M622" s="107"/>
      <c r="N622" s="107"/>
      <c r="O622" s="205"/>
    </row>
    <row r="623" spans="1:15" ht="15" customHeight="1" x14ac:dyDescent="0.25">
      <c r="A623" s="104"/>
      <c r="B623" s="41"/>
      <c r="C623" s="43"/>
      <c r="D623" s="41"/>
      <c r="E623" s="41"/>
      <c r="F623" s="42"/>
      <c r="G623" s="41"/>
      <c r="H623" s="41"/>
      <c r="I623" s="44"/>
      <c r="J623" s="47"/>
      <c r="K623" s="45"/>
      <c r="L623" s="107"/>
      <c r="M623" s="107"/>
      <c r="N623" s="107"/>
      <c r="O623" s="205"/>
    </row>
    <row r="624" spans="1:15" ht="15" customHeight="1" x14ac:dyDescent="0.25">
      <c r="A624" s="104"/>
      <c r="B624" s="41"/>
      <c r="C624" s="43"/>
      <c r="D624" s="41"/>
      <c r="E624" s="41"/>
      <c r="F624" s="42"/>
      <c r="G624" s="41"/>
      <c r="H624" s="41"/>
      <c r="I624" s="44"/>
      <c r="J624" s="47"/>
      <c r="K624" s="45"/>
      <c r="L624" s="107"/>
      <c r="M624" s="107"/>
      <c r="N624" s="107"/>
      <c r="O624" s="205"/>
    </row>
    <row r="625" spans="1:15" ht="15" customHeight="1" x14ac:dyDescent="0.25">
      <c r="A625" s="104"/>
      <c r="B625" s="41"/>
      <c r="C625" s="43"/>
      <c r="D625" s="41"/>
      <c r="E625" s="41"/>
      <c r="F625" s="42"/>
      <c r="G625" s="41"/>
      <c r="H625" s="41"/>
      <c r="I625" s="44"/>
      <c r="J625" s="47"/>
      <c r="K625" s="45"/>
      <c r="L625" s="107"/>
      <c r="M625" s="107"/>
      <c r="N625" s="107"/>
      <c r="O625" s="205"/>
    </row>
    <row r="626" spans="1:15" ht="15" customHeight="1" x14ac:dyDescent="0.25">
      <c r="A626" s="104"/>
      <c r="B626" s="41"/>
      <c r="C626" s="43"/>
      <c r="D626" s="41"/>
      <c r="E626" s="41"/>
      <c r="F626" s="42"/>
      <c r="G626" s="41"/>
      <c r="H626" s="41"/>
      <c r="I626" s="44"/>
      <c r="J626" s="47"/>
      <c r="K626" s="45"/>
      <c r="L626" s="107"/>
      <c r="M626" s="107"/>
      <c r="N626" s="107"/>
      <c r="O626" s="205"/>
    </row>
    <row r="627" spans="1:15" ht="15" customHeight="1" x14ac:dyDescent="0.25">
      <c r="A627" s="104"/>
      <c r="B627" s="41"/>
      <c r="C627" s="43"/>
      <c r="D627" s="41"/>
      <c r="E627" s="41"/>
      <c r="F627" s="42"/>
      <c r="G627" s="41"/>
      <c r="H627" s="41"/>
      <c r="I627" s="44"/>
      <c r="J627" s="47"/>
      <c r="K627" s="45"/>
      <c r="L627" s="107"/>
      <c r="M627" s="107"/>
      <c r="N627" s="107"/>
      <c r="O627" s="205"/>
    </row>
    <row r="628" spans="1:15" ht="15" customHeight="1" x14ac:dyDescent="0.25">
      <c r="A628" s="104"/>
      <c r="B628" s="41"/>
      <c r="C628" s="43"/>
      <c r="D628" s="41"/>
      <c r="E628" s="41"/>
      <c r="F628" s="42"/>
      <c r="G628" s="41"/>
      <c r="H628" s="41"/>
      <c r="I628" s="44"/>
      <c r="J628" s="47"/>
      <c r="K628" s="45"/>
      <c r="L628" s="107"/>
      <c r="M628" s="107"/>
      <c r="N628" s="107"/>
      <c r="O628" s="205"/>
    </row>
    <row r="629" spans="1:15" ht="15" customHeight="1" x14ac:dyDescent="0.25">
      <c r="A629" s="104"/>
      <c r="B629" s="41"/>
      <c r="C629" s="43"/>
      <c r="D629" s="41"/>
      <c r="E629" s="41"/>
      <c r="F629" s="42"/>
      <c r="G629" s="41"/>
      <c r="H629" s="41"/>
      <c r="I629" s="44"/>
      <c r="J629" s="47"/>
      <c r="K629" s="45"/>
      <c r="L629" s="107"/>
      <c r="M629" s="107"/>
      <c r="N629" s="107"/>
      <c r="O629" s="205"/>
    </row>
    <row r="630" spans="1:15" ht="15" customHeight="1" x14ac:dyDescent="0.25">
      <c r="A630" s="104"/>
      <c r="B630" s="41"/>
      <c r="C630" s="43"/>
      <c r="D630" s="41"/>
      <c r="E630" s="41"/>
      <c r="F630" s="42"/>
      <c r="G630" s="41"/>
      <c r="H630" s="41"/>
      <c r="I630" s="44"/>
      <c r="J630" s="47"/>
      <c r="K630" s="45"/>
      <c r="L630" s="107"/>
      <c r="M630" s="107"/>
      <c r="N630" s="107"/>
      <c r="O630" s="205"/>
    </row>
    <row r="631" spans="1:15" ht="15" customHeight="1" x14ac:dyDescent="0.25">
      <c r="A631" s="104"/>
      <c r="B631" s="41"/>
      <c r="C631" s="43"/>
      <c r="D631" s="41"/>
      <c r="E631" s="41"/>
      <c r="F631" s="42"/>
      <c r="G631" s="41"/>
      <c r="H631" s="41"/>
      <c r="I631" s="44"/>
      <c r="J631" s="47"/>
      <c r="K631" s="45"/>
      <c r="L631" s="107"/>
      <c r="M631" s="107"/>
      <c r="N631" s="107"/>
      <c r="O631" s="205"/>
    </row>
    <row r="632" spans="1:15" ht="15" customHeight="1" x14ac:dyDescent="0.25">
      <c r="A632" s="104"/>
      <c r="B632" s="41"/>
      <c r="C632" s="43"/>
      <c r="D632" s="41"/>
      <c r="E632" s="41"/>
      <c r="F632" s="42"/>
      <c r="G632" s="41"/>
      <c r="H632" s="41"/>
      <c r="I632" s="44"/>
      <c r="J632" s="47"/>
      <c r="K632" s="45"/>
      <c r="L632" s="107"/>
      <c r="M632" s="107"/>
      <c r="N632" s="107"/>
      <c r="O632" s="205"/>
    </row>
    <row r="633" spans="1:15" ht="15" customHeight="1" x14ac:dyDescent="0.25">
      <c r="A633" s="104"/>
      <c r="B633" s="41"/>
      <c r="C633" s="43"/>
      <c r="D633" s="41"/>
      <c r="E633" s="41"/>
      <c r="F633" s="42"/>
      <c r="G633" s="41"/>
      <c r="H633" s="41"/>
      <c r="I633" s="44"/>
      <c r="J633" s="47"/>
      <c r="K633" s="45"/>
      <c r="L633" s="107"/>
      <c r="M633" s="107"/>
      <c r="N633" s="107"/>
      <c r="O633" s="205"/>
    </row>
    <row r="634" spans="1:15" ht="15" customHeight="1" x14ac:dyDescent="0.25">
      <c r="A634" s="104"/>
      <c r="B634" s="41"/>
      <c r="C634" s="43"/>
      <c r="D634" s="41"/>
      <c r="E634" s="41"/>
      <c r="F634" s="42"/>
      <c r="G634" s="41"/>
      <c r="H634" s="41"/>
      <c r="I634" s="44"/>
      <c r="J634" s="47"/>
      <c r="K634" s="45"/>
      <c r="L634" s="107"/>
      <c r="M634" s="107"/>
      <c r="N634" s="107"/>
      <c r="O634" s="205"/>
    </row>
    <row r="635" spans="1:15" ht="15" customHeight="1" x14ac:dyDescent="0.25">
      <c r="A635" s="104"/>
      <c r="B635" s="41"/>
      <c r="C635" s="43"/>
      <c r="D635" s="41"/>
      <c r="E635" s="41"/>
      <c r="F635" s="42"/>
      <c r="G635" s="41"/>
      <c r="H635" s="41"/>
      <c r="I635" s="44"/>
      <c r="J635" s="47"/>
      <c r="K635" s="45"/>
      <c r="L635" s="107"/>
      <c r="M635" s="107"/>
      <c r="N635" s="107"/>
      <c r="O635" s="205"/>
    </row>
    <row r="636" spans="1:15" ht="15" customHeight="1" x14ac:dyDescent="0.25">
      <c r="A636" s="104"/>
      <c r="B636" s="41"/>
      <c r="C636" s="43"/>
      <c r="D636" s="41"/>
      <c r="E636" s="41"/>
      <c r="F636" s="42"/>
      <c r="G636" s="41"/>
      <c r="H636" s="41"/>
      <c r="I636" s="44"/>
      <c r="J636" s="47"/>
      <c r="K636" s="45"/>
      <c r="L636" s="107"/>
      <c r="M636" s="107"/>
      <c r="N636" s="107"/>
      <c r="O636" s="205"/>
    </row>
    <row r="637" spans="1:15" ht="15" customHeight="1" x14ac:dyDescent="0.25">
      <c r="A637" s="104"/>
      <c r="B637" s="41"/>
      <c r="C637" s="43"/>
      <c r="D637" s="41"/>
      <c r="E637" s="41"/>
      <c r="F637" s="42"/>
      <c r="G637" s="41"/>
      <c r="H637" s="41"/>
      <c r="I637" s="44"/>
      <c r="J637" s="47"/>
      <c r="K637" s="45"/>
      <c r="L637" s="107"/>
      <c r="M637" s="107"/>
      <c r="N637" s="107"/>
      <c r="O637" s="205"/>
    </row>
    <row r="638" spans="1:15" ht="15" customHeight="1" x14ac:dyDescent="0.25">
      <c r="A638" s="104"/>
      <c r="B638" s="41"/>
      <c r="C638" s="43"/>
      <c r="D638" s="41"/>
      <c r="E638" s="41"/>
      <c r="F638" s="42"/>
      <c r="G638" s="41"/>
      <c r="H638" s="41"/>
      <c r="I638" s="44"/>
      <c r="J638" s="47"/>
      <c r="K638" s="45"/>
      <c r="L638" s="107"/>
      <c r="M638" s="107"/>
      <c r="N638" s="107"/>
      <c r="O638" s="205"/>
    </row>
    <row r="639" spans="1:15" ht="15" customHeight="1" x14ac:dyDescent="0.25">
      <c r="A639" s="104"/>
      <c r="B639" s="41"/>
      <c r="C639" s="43"/>
      <c r="D639" s="41"/>
      <c r="E639" s="41"/>
      <c r="F639" s="42"/>
      <c r="G639" s="41"/>
      <c r="H639" s="41"/>
      <c r="I639" s="44"/>
      <c r="J639" s="47"/>
      <c r="K639" s="45"/>
      <c r="L639" s="107"/>
      <c r="M639" s="107"/>
      <c r="N639" s="107"/>
      <c r="O639" s="205"/>
    </row>
    <row r="640" spans="1:15" ht="15" customHeight="1" x14ac:dyDescent="0.25">
      <c r="A640" s="104"/>
      <c r="B640" s="41"/>
      <c r="C640" s="43"/>
      <c r="D640" s="41"/>
      <c r="E640" s="41"/>
      <c r="F640" s="42"/>
      <c r="G640" s="41"/>
      <c r="H640" s="41"/>
      <c r="I640" s="44"/>
      <c r="J640" s="47"/>
      <c r="K640" s="45"/>
      <c r="L640" s="107"/>
      <c r="M640" s="107"/>
      <c r="N640" s="107"/>
      <c r="O640" s="205"/>
    </row>
    <row r="641" spans="1:15" ht="15" customHeight="1" x14ac:dyDescent="0.25">
      <c r="A641" s="104"/>
      <c r="B641" s="41"/>
      <c r="C641" s="43"/>
      <c r="D641" s="41"/>
      <c r="E641" s="41"/>
      <c r="F641" s="42"/>
      <c r="G641" s="41"/>
      <c r="H641" s="41"/>
      <c r="I641" s="44"/>
      <c r="J641" s="47"/>
      <c r="K641" s="45"/>
      <c r="L641" s="107"/>
      <c r="M641" s="107"/>
      <c r="N641" s="107"/>
      <c r="O641" s="205"/>
    </row>
    <row r="642" spans="1:15" ht="15" customHeight="1" x14ac:dyDescent="0.25">
      <c r="A642" s="104"/>
      <c r="B642" s="41"/>
      <c r="C642" s="43"/>
      <c r="D642" s="41"/>
      <c r="E642" s="41"/>
      <c r="F642" s="42"/>
      <c r="G642" s="41"/>
      <c r="H642" s="41"/>
      <c r="I642" s="44"/>
      <c r="J642" s="47"/>
      <c r="K642" s="45"/>
      <c r="L642" s="107"/>
      <c r="M642" s="107"/>
      <c r="N642" s="107"/>
      <c r="O642" s="205"/>
    </row>
    <row r="643" spans="1:15" ht="15" customHeight="1" x14ac:dyDescent="0.25">
      <c r="A643" s="104"/>
      <c r="B643" s="41"/>
      <c r="C643" s="43"/>
      <c r="D643" s="41"/>
      <c r="E643" s="41"/>
      <c r="F643" s="42"/>
      <c r="G643" s="41"/>
      <c r="H643" s="41"/>
      <c r="I643" s="44"/>
      <c r="J643" s="47"/>
      <c r="K643" s="45"/>
      <c r="L643" s="107"/>
      <c r="M643" s="107"/>
      <c r="N643" s="107"/>
      <c r="O643" s="205"/>
    </row>
    <row r="644" spans="1:15" ht="15" customHeight="1" x14ac:dyDescent="0.25">
      <c r="A644" s="104"/>
      <c r="B644" s="41"/>
      <c r="C644" s="43"/>
      <c r="D644" s="41"/>
      <c r="E644" s="41"/>
      <c r="F644" s="42"/>
      <c r="G644" s="41"/>
      <c r="H644" s="41"/>
      <c r="I644" s="44"/>
      <c r="J644" s="47"/>
      <c r="K644" s="45"/>
      <c r="L644" s="107"/>
      <c r="M644" s="107"/>
      <c r="N644" s="107"/>
      <c r="O644" s="205"/>
    </row>
    <row r="645" spans="1:15" ht="15" customHeight="1" x14ac:dyDescent="0.25">
      <c r="A645" s="104"/>
      <c r="B645" s="41"/>
      <c r="C645" s="43"/>
      <c r="D645" s="41"/>
      <c r="E645" s="41"/>
      <c r="F645" s="42"/>
      <c r="G645" s="41"/>
      <c r="H645" s="41"/>
      <c r="I645" s="44"/>
      <c r="J645" s="47"/>
      <c r="K645" s="45"/>
      <c r="L645" s="107"/>
      <c r="M645" s="107"/>
      <c r="N645" s="107"/>
      <c r="O645" s="205"/>
    </row>
    <row r="646" spans="1:15" ht="15" customHeight="1" x14ac:dyDescent="0.25">
      <c r="A646" s="104"/>
      <c r="B646" s="41"/>
      <c r="C646" s="43"/>
      <c r="D646" s="41"/>
      <c r="E646" s="41"/>
      <c r="F646" s="42"/>
      <c r="G646" s="41"/>
      <c r="H646" s="41"/>
      <c r="I646" s="44"/>
      <c r="J646" s="47"/>
      <c r="K646" s="45"/>
      <c r="L646" s="107"/>
      <c r="M646" s="107"/>
      <c r="N646" s="107"/>
      <c r="O646" s="205"/>
    </row>
    <row r="647" spans="1:15" ht="15" customHeight="1" x14ac:dyDescent="0.25">
      <c r="A647" s="104"/>
      <c r="B647" s="41"/>
      <c r="C647" s="43"/>
      <c r="D647" s="41"/>
      <c r="E647" s="41"/>
      <c r="F647" s="42"/>
      <c r="G647" s="41"/>
      <c r="H647" s="41"/>
      <c r="I647" s="44"/>
      <c r="J647" s="47"/>
      <c r="K647" s="45"/>
      <c r="L647" s="107"/>
      <c r="M647" s="107"/>
      <c r="N647" s="107"/>
      <c r="O647" s="205"/>
    </row>
    <row r="648" spans="1:15" ht="15" customHeight="1" x14ac:dyDescent="0.25">
      <c r="A648" s="104"/>
      <c r="B648" s="41"/>
      <c r="C648" s="43"/>
      <c r="D648" s="41"/>
      <c r="E648" s="41"/>
      <c r="F648" s="42"/>
      <c r="G648" s="41"/>
      <c r="H648" s="41"/>
      <c r="I648" s="44"/>
      <c r="J648" s="47"/>
      <c r="K648" s="45"/>
      <c r="L648" s="107"/>
      <c r="M648" s="107"/>
      <c r="N648" s="107"/>
      <c r="O648" s="205"/>
    </row>
    <row r="649" spans="1:15" ht="15" customHeight="1" x14ac:dyDescent="0.25">
      <c r="A649" s="104"/>
      <c r="B649" s="41"/>
      <c r="C649" s="43"/>
      <c r="D649" s="41"/>
      <c r="E649" s="41"/>
      <c r="F649" s="42"/>
      <c r="G649" s="41"/>
      <c r="H649" s="41"/>
      <c r="I649" s="44"/>
      <c r="J649" s="47"/>
      <c r="K649" s="45"/>
      <c r="L649" s="107"/>
      <c r="M649" s="107"/>
      <c r="N649" s="107"/>
      <c r="O649" s="205"/>
    </row>
    <row r="650" spans="1:15" ht="15" customHeight="1" x14ac:dyDescent="0.25">
      <c r="A650" s="104"/>
      <c r="B650" s="41"/>
      <c r="C650" s="43"/>
      <c r="D650" s="41"/>
      <c r="E650" s="41"/>
      <c r="F650" s="42"/>
      <c r="G650" s="41"/>
      <c r="H650" s="41"/>
      <c r="I650" s="44"/>
      <c r="J650" s="47"/>
      <c r="K650" s="45"/>
      <c r="L650" s="107"/>
      <c r="M650" s="107"/>
      <c r="N650" s="107"/>
      <c r="O650" s="205"/>
    </row>
    <row r="651" spans="1:15" ht="15" customHeight="1" x14ac:dyDescent="0.25">
      <c r="A651" s="104"/>
      <c r="B651" s="41"/>
      <c r="C651" s="43"/>
      <c r="D651" s="41"/>
      <c r="E651" s="41"/>
      <c r="F651" s="42"/>
      <c r="G651" s="41"/>
      <c r="H651" s="41"/>
      <c r="I651" s="44"/>
      <c r="J651" s="47"/>
      <c r="K651" s="45"/>
      <c r="L651" s="107"/>
      <c r="M651" s="107"/>
      <c r="N651" s="107"/>
      <c r="O651" s="205"/>
    </row>
    <row r="652" spans="1:15" ht="15" customHeight="1" x14ac:dyDescent="0.25">
      <c r="A652" s="104"/>
      <c r="B652" s="41"/>
      <c r="C652" s="43"/>
      <c r="D652" s="41"/>
      <c r="E652" s="41"/>
      <c r="F652" s="42"/>
      <c r="G652" s="41"/>
      <c r="H652" s="41"/>
      <c r="I652" s="44"/>
      <c r="J652" s="47"/>
      <c r="K652" s="45"/>
      <c r="L652" s="107"/>
      <c r="M652" s="107"/>
      <c r="N652" s="107"/>
      <c r="O652" s="205"/>
    </row>
    <row r="653" spans="1:15" ht="15" customHeight="1" x14ac:dyDescent="0.25">
      <c r="A653" s="104"/>
      <c r="B653" s="41"/>
      <c r="C653" s="43"/>
      <c r="D653" s="41"/>
      <c r="E653" s="41"/>
      <c r="F653" s="42"/>
      <c r="G653" s="41"/>
      <c r="H653" s="41"/>
      <c r="I653" s="44"/>
      <c r="J653" s="47"/>
      <c r="K653" s="45"/>
      <c r="L653" s="107"/>
      <c r="M653" s="107"/>
      <c r="N653" s="107"/>
      <c r="O653" s="205"/>
    </row>
    <row r="654" spans="1:15" ht="15" customHeight="1" x14ac:dyDescent="0.25">
      <c r="A654" s="104"/>
      <c r="B654" s="41"/>
      <c r="C654" s="43"/>
      <c r="D654" s="41"/>
      <c r="E654" s="41"/>
      <c r="F654" s="42"/>
      <c r="G654" s="41"/>
      <c r="H654" s="41"/>
      <c r="I654" s="44"/>
      <c r="J654" s="47"/>
      <c r="K654" s="45"/>
      <c r="L654" s="107"/>
      <c r="M654" s="107"/>
      <c r="N654" s="107"/>
      <c r="O654" s="205"/>
    </row>
    <row r="655" spans="1:15" ht="15" customHeight="1" x14ac:dyDescent="0.25">
      <c r="A655" s="104"/>
      <c r="B655" s="41"/>
      <c r="C655" s="43"/>
      <c r="D655" s="41"/>
      <c r="E655" s="41"/>
      <c r="F655" s="42"/>
      <c r="G655" s="41"/>
      <c r="H655" s="41"/>
      <c r="I655" s="44"/>
      <c r="J655" s="47"/>
      <c r="K655" s="45"/>
      <c r="L655" s="107"/>
      <c r="M655" s="107"/>
      <c r="N655" s="107"/>
      <c r="O655" s="205"/>
    </row>
    <row r="656" spans="1:15" ht="15" customHeight="1" x14ac:dyDescent="0.25">
      <c r="A656" s="104"/>
      <c r="B656" s="41"/>
      <c r="C656" s="43"/>
      <c r="D656" s="41"/>
      <c r="E656" s="41"/>
      <c r="F656" s="42"/>
      <c r="G656" s="41"/>
      <c r="H656" s="41"/>
      <c r="I656" s="44"/>
      <c r="J656" s="47"/>
      <c r="K656" s="45"/>
      <c r="L656" s="107"/>
      <c r="M656" s="107"/>
      <c r="N656" s="107"/>
      <c r="O656" s="205"/>
    </row>
    <row r="657" spans="1:15" ht="15" customHeight="1" x14ac:dyDescent="0.25">
      <c r="A657" s="104"/>
      <c r="B657" s="41"/>
      <c r="C657" s="43"/>
      <c r="D657" s="41"/>
      <c r="E657" s="41"/>
      <c r="F657" s="42"/>
      <c r="G657" s="41"/>
      <c r="H657" s="41"/>
      <c r="I657" s="44"/>
      <c r="J657" s="47"/>
      <c r="K657" s="45"/>
      <c r="L657" s="107"/>
      <c r="M657" s="107"/>
      <c r="N657" s="107"/>
      <c r="O657" s="205"/>
    </row>
    <row r="658" spans="1:15" ht="15" customHeight="1" x14ac:dyDescent="0.25">
      <c r="A658" s="104"/>
      <c r="B658" s="41"/>
      <c r="C658" s="43"/>
      <c r="D658" s="41"/>
      <c r="E658" s="41"/>
      <c r="F658" s="42"/>
      <c r="G658" s="41"/>
      <c r="H658" s="41"/>
      <c r="I658" s="44"/>
      <c r="J658" s="47"/>
      <c r="K658" s="45"/>
      <c r="L658" s="107"/>
      <c r="M658" s="107"/>
      <c r="N658" s="107"/>
      <c r="O658" s="205"/>
    </row>
    <row r="659" spans="1:15" ht="15" customHeight="1" x14ac:dyDescent="0.25">
      <c r="A659" s="104"/>
      <c r="B659" s="41"/>
      <c r="C659" s="43"/>
      <c r="D659" s="41"/>
      <c r="E659" s="41"/>
      <c r="F659" s="42"/>
      <c r="G659" s="41"/>
      <c r="H659" s="41"/>
      <c r="I659" s="44"/>
      <c r="J659" s="47"/>
      <c r="K659" s="45"/>
      <c r="L659" s="107"/>
      <c r="M659" s="107"/>
      <c r="N659" s="107"/>
      <c r="O659" s="205"/>
    </row>
    <row r="660" spans="1:15" ht="15" customHeight="1" x14ac:dyDescent="0.25">
      <c r="A660" s="104"/>
      <c r="B660" s="41"/>
      <c r="C660" s="43"/>
      <c r="D660" s="41"/>
      <c r="E660" s="41"/>
      <c r="F660" s="42"/>
      <c r="G660" s="41"/>
      <c r="H660" s="41"/>
      <c r="I660" s="44"/>
      <c r="J660" s="47"/>
      <c r="K660" s="45"/>
      <c r="L660" s="107"/>
      <c r="M660" s="107"/>
      <c r="N660" s="107"/>
      <c r="O660" s="205"/>
    </row>
    <row r="661" spans="1:15" ht="15" customHeight="1" x14ac:dyDescent="0.25">
      <c r="A661" s="104"/>
      <c r="B661" s="41"/>
      <c r="C661" s="43"/>
      <c r="D661" s="41"/>
      <c r="E661" s="41"/>
      <c r="F661" s="42"/>
      <c r="G661" s="41"/>
      <c r="H661" s="41"/>
      <c r="I661" s="44"/>
      <c r="J661" s="47"/>
      <c r="K661" s="45"/>
      <c r="L661" s="107"/>
      <c r="M661" s="107"/>
      <c r="N661" s="107"/>
      <c r="O661" s="205"/>
    </row>
    <row r="662" spans="1:15" ht="15" customHeight="1" x14ac:dyDescent="0.25">
      <c r="A662" s="104"/>
      <c r="B662" s="41"/>
      <c r="C662" s="43"/>
      <c r="D662" s="41"/>
      <c r="E662" s="41"/>
      <c r="F662" s="42"/>
      <c r="G662" s="41"/>
      <c r="H662" s="41"/>
      <c r="I662" s="44"/>
      <c r="J662" s="47"/>
      <c r="K662" s="45"/>
      <c r="L662" s="107"/>
      <c r="M662" s="107"/>
      <c r="N662" s="107"/>
      <c r="O662" s="205"/>
    </row>
    <row r="663" spans="1:15" ht="15" customHeight="1" x14ac:dyDescent="0.25">
      <c r="A663" s="104"/>
      <c r="B663" s="41"/>
      <c r="C663" s="43"/>
      <c r="D663" s="41"/>
      <c r="E663" s="41"/>
      <c r="F663" s="42"/>
      <c r="G663" s="41"/>
      <c r="H663" s="41"/>
      <c r="I663" s="44"/>
      <c r="J663" s="47"/>
      <c r="K663" s="45"/>
      <c r="L663" s="107"/>
      <c r="M663" s="107"/>
      <c r="N663" s="107"/>
      <c r="O663" s="205"/>
    </row>
    <row r="664" spans="1:15" ht="15" customHeight="1" x14ac:dyDescent="0.25">
      <c r="A664" s="104"/>
      <c r="B664" s="41"/>
      <c r="C664" s="43"/>
      <c r="D664" s="41"/>
      <c r="E664" s="41"/>
      <c r="F664" s="42"/>
      <c r="G664" s="41"/>
      <c r="H664" s="41"/>
      <c r="I664" s="44"/>
      <c r="J664" s="47"/>
      <c r="K664" s="45"/>
      <c r="L664" s="107"/>
      <c r="M664" s="107"/>
      <c r="N664" s="107"/>
      <c r="O664" s="205"/>
    </row>
    <row r="665" spans="1:15" ht="15" customHeight="1" x14ac:dyDescent="0.25">
      <c r="A665" s="104"/>
      <c r="B665" s="41"/>
      <c r="C665" s="43"/>
      <c r="D665" s="41"/>
      <c r="E665" s="41"/>
      <c r="F665" s="42"/>
      <c r="G665" s="41"/>
      <c r="H665" s="41"/>
      <c r="I665" s="44"/>
      <c r="J665" s="47"/>
      <c r="K665" s="45"/>
      <c r="L665" s="107"/>
      <c r="M665" s="107"/>
      <c r="N665" s="107"/>
      <c r="O665" s="205"/>
    </row>
    <row r="666" spans="1:15" ht="15" customHeight="1" x14ac:dyDescent="0.25">
      <c r="A666" s="104"/>
      <c r="B666" s="41"/>
      <c r="C666" s="43"/>
      <c r="D666" s="41"/>
      <c r="E666" s="41"/>
      <c r="F666" s="42"/>
      <c r="G666" s="41"/>
      <c r="H666" s="41"/>
      <c r="I666" s="44"/>
      <c r="J666" s="47"/>
      <c r="K666" s="45"/>
      <c r="L666" s="107"/>
      <c r="M666" s="107"/>
      <c r="N666" s="107"/>
      <c r="O666" s="205"/>
    </row>
    <row r="667" spans="1:15" ht="15" customHeight="1" x14ac:dyDescent="0.25">
      <c r="A667" s="104"/>
      <c r="B667" s="41"/>
      <c r="C667" s="43"/>
      <c r="D667" s="41"/>
      <c r="E667" s="41"/>
      <c r="F667" s="42"/>
      <c r="G667" s="41"/>
      <c r="H667" s="41"/>
      <c r="I667" s="44"/>
      <c r="J667" s="47"/>
      <c r="K667" s="45"/>
      <c r="L667" s="107"/>
      <c r="M667" s="107"/>
      <c r="N667" s="107"/>
      <c r="O667" s="205"/>
    </row>
    <row r="668" spans="1:15" ht="15" customHeight="1" x14ac:dyDescent="0.25">
      <c r="A668" s="104"/>
      <c r="B668" s="41"/>
      <c r="C668" s="43"/>
      <c r="D668" s="41"/>
      <c r="E668" s="41"/>
      <c r="F668" s="42"/>
      <c r="G668" s="41"/>
      <c r="H668" s="41"/>
      <c r="I668" s="44"/>
      <c r="J668" s="47"/>
      <c r="K668" s="45"/>
      <c r="L668" s="107"/>
      <c r="M668" s="107"/>
      <c r="N668" s="107"/>
      <c r="O668" s="205"/>
    </row>
    <row r="669" spans="1:15" ht="15" customHeight="1" x14ac:dyDescent="0.25">
      <c r="A669" s="104"/>
      <c r="B669" s="41"/>
      <c r="C669" s="43"/>
      <c r="D669" s="41"/>
      <c r="E669" s="41"/>
      <c r="F669" s="42"/>
      <c r="G669" s="41"/>
      <c r="H669" s="41"/>
      <c r="I669" s="44"/>
      <c r="J669" s="47"/>
      <c r="K669" s="45"/>
      <c r="L669" s="107"/>
      <c r="M669" s="107"/>
      <c r="N669" s="107"/>
      <c r="O669" s="205"/>
    </row>
    <row r="670" spans="1:15" ht="15" customHeight="1" x14ac:dyDescent="0.25">
      <c r="A670" s="104"/>
      <c r="B670" s="41"/>
      <c r="C670" s="43"/>
      <c r="D670" s="41"/>
      <c r="E670" s="41"/>
      <c r="F670" s="42"/>
      <c r="G670" s="41"/>
      <c r="H670" s="41"/>
      <c r="I670" s="44"/>
      <c r="J670" s="47"/>
      <c r="K670" s="45"/>
      <c r="L670" s="107"/>
      <c r="M670" s="107"/>
      <c r="N670" s="107"/>
      <c r="O670" s="205"/>
    </row>
    <row r="671" spans="1:15" ht="15" customHeight="1" x14ac:dyDescent="0.25">
      <c r="A671" s="104"/>
      <c r="B671" s="41"/>
      <c r="C671" s="43"/>
      <c r="D671" s="41"/>
      <c r="E671" s="41"/>
      <c r="F671" s="42"/>
      <c r="G671" s="41"/>
      <c r="H671" s="41"/>
      <c r="I671" s="44"/>
      <c r="J671" s="47"/>
      <c r="K671" s="45"/>
      <c r="L671" s="107"/>
      <c r="M671" s="107"/>
      <c r="N671" s="107"/>
      <c r="O671" s="205"/>
    </row>
    <row r="672" spans="1:15" ht="15" customHeight="1" x14ac:dyDescent="0.25">
      <c r="A672" s="104"/>
      <c r="B672" s="41"/>
      <c r="C672" s="43"/>
      <c r="D672" s="41"/>
      <c r="E672" s="41"/>
      <c r="F672" s="42"/>
      <c r="G672" s="41"/>
      <c r="H672" s="41"/>
      <c r="I672" s="44"/>
      <c r="J672" s="47"/>
      <c r="K672" s="45"/>
      <c r="L672" s="107"/>
      <c r="M672" s="107"/>
      <c r="N672" s="107"/>
      <c r="O672" s="205"/>
    </row>
    <row r="673" spans="1:15" ht="15" customHeight="1" x14ac:dyDescent="0.25">
      <c r="A673" s="104"/>
      <c r="B673" s="41"/>
      <c r="C673" s="43"/>
      <c r="D673" s="41"/>
      <c r="E673" s="41"/>
      <c r="F673" s="42"/>
      <c r="G673" s="41"/>
      <c r="H673" s="41"/>
      <c r="I673" s="44"/>
      <c r="J673" s="47"/>
      <c r="K673" s="45"/>
      <c r="L673" s="107"/>
      <c r="M673" s="107"/>
      <c r="N673" s="107"/>
      <c r="O673" s="205"/>
    </row>
    <row r="674" spans="1:15" ht="15" customHeight="1" x14ac:dyDescent="0.25">
      <c r="A674" s="104"/>
      <c r="B674" s="41"/>
      <c r="C674" s="43"/>
      <c r="D674" s="41"/>
      <c r="E674" s="41"/>
      <c r="F674" s="42"/>
      <c r="G674" s="41"/>
      <c r="H674" s="41"/>
      <c r="I674" s="44"/>
      <c r="J674" s="47"/>
      <c r="K674" s="45"/>
      <c r="L674" s="107"/>
      <c r="M674" s="107"/>
      <c r="N674" s="107"/>
      <c r="O674" s="205"/>
    </row>
    <row r="675" spans="1:15" ht="15" customHeight="1" x14ac:dyDescent="0.25">
      <c r="A675" s="104"/>
      <c r="B675" s="41"/>
      <c r="C675" s="43"/>
      <c r="D675" s="41"/>
      <c r="E675" s="41"/>
      <c r="F675" s="42"/>
      <c r="G675" s="41"/>
      <c r="H675" s="41"/>
      <c r="I675" s="44"/>
      <c r="J675" s="47"/>
      <c r="K675" s="45"/>
      <c r="L675" s="107"/>
      <c r="M675" s="107"/>
      <c r="N675" s="107"/>
      <c r="O675" s="205"/>
    </row>
    <row r="676" spans="1:15" ht="15" customHeight="1" x14ac:dyDescent="0.25">
      <c r="A676" s="104"/>
      <c r="B676" s="41"/>
      <c r="C676" s="43"/>
      <c r="D676" s="41"/>
      <c r="E676" s="41"/>
      <c r="F676" s="42"/>
      <c r="G676" s="41"/>
      <c r="H676" s="41"/>
      <c r="I676" s="44"/>
      <c r="J676" s="47"/>
      <c r="K676" s="45"/>
      <c r="L676" s="107"/>
      <c r="M676" s="107"/>
      <c r="N676" s="107"/>
      <c r="O676" s="205"/>
    </row>
    <row r="677" spans="1:15" ht="15" customHeight="1" x14ac:dyDescent="0.25">
      <c r="A677" s="104"/>
      <c r="B677" s="41"/>
      <c r="C677" s="43"/>
      <c r="D677" s="41"/>
      <c r="E677" s="41"/>
      <c r="F677" s="42"/>
      <c r="G677" s="41"/>
      <c r="H677" s="41"/>
      <c r="I677" s="44"/>
      <c r="J677" s="47"/>
      <c r="K677" s="45"/>
      <c r="L677" s="107"/>
      <c r="M677" s="107"/>
      <c r="N677" s="107"/>
      <c r="O677" s="205"/>
    </row>
    <row r="678" spans="1:15" ht="15" customHeight="1" x14ac:dyDescent="0.25">
      <c r="A678" s="104"/>
      <c r="B678" s="41"/>
      <c r="C678" s="43"/>
      <c r="D678" s="41"/>
      <c r="E678" s="41"/>
      <c r="F678" s="42"/>
      <c r="G678" s="41"/>
      <c r="H678" s="41"/>
      <c r="I678" s="44"/>
      <c r="J678" s="47"/>
      <c r="K678" s="45"/>
      <c r="L678" s="107"/>
      <c r="M678" s="107"/>
      <c r="N678" s="107"/>
      <c r="O678" s="205"/>
    </row>
    <row r="679" spans="1:15" ht="15" customHeight="1" x14ac:dyDescent="0.25">
      <c r="A679" s="104"/>
      <c r="B679" s="41"/>
      <c r="C679" s="43"/>
      <c r="D679" s="41"/>
      <c r="E679" s="41"/>
      <c r="F679" s="42"/>
      <c r="G679" s="41"/>
      <c r="H679" s="41"/>
      <c r="I679" s="44"/>
      <c r="J679" s="47"/>
      <c r="K679" s="45"/>
      <c r="L679" s="107"/>
      <c r="M679" s="107"/>
      <c r="N679" s="107"/>
      <c r="O679" s="205"/>
    </row>
    <row r="680" spans="1:15" ht="15" customHeight="1" x14ac:dyDescent="0.25">
      <c r="A680" s="104"/>
      <c r="B680" s="41"/>
      <c r="C680" s="43"/>
      <c r="D680" s="41"/>
      <c r="E680" s="41"/>
      <c r="F680" s="42"/>
      <c r="G680" s="41"/>
      <c r="H680" s="41"/>
      <c r="I680" s="44"/>
      <c r="J680" s="47"/>
      <c r="K680" s="45"/>
      <c r="L680" s="107"/>
      <c r="M680" s="107"/>
      <c r="N680" s="107"/>
      <c r="O680" s="205"/>
    </row>
    <row r="681" spans="1:15" ht="15" customHeight="1" x14ac:dyDescent="0.25">
      <c r="A681" s="104"/>
      <c r="B681" s="41"/>
      <c r="C681" s="43"/>
      <c r="D681" s="41"/>
      <c r="E681" s="41"/>
      <c r="F681" s="42"/>
      <c r="G681" s="41"/>
      <c r="H681" s="41"/>
      <c r="I681" s="44"/>
      <c r="J681" s="47"/>
      <c r="K681" s="45"/>
      <c r="L681" s="107"/>
      <c r="M681" s="107"/>
      <c r="N681" s="107"/>
      <c r="O681" s="205"/>
    </row>
    <row r="682" spans="1:15" ht="15" customHeight="1" x14ac:dyDescent="0.25">
      <c r="A682" s="104"/>
      <c r="B682" s="41"/>
      <c r="C682" s="43"/>
      <c r="D682" s="41"/>
      <c r="E682" s="41"/>
      <c r="F682" s="42"/>
      <c r="G682" s="41"/>
      <c r="H682" s="41"/>
      <c r="I682" s="44"/>
      <c r="J682" s="47"/>
      <c r="K682" s="45"/>
      <c r="L682" s="107"/>
      <c r="M682" s="107"/>
      <c r="N682" s="107"/>
      <c r="O682" s="205"/>
    </row>
    <row r="683" spans="1:15" ht="15" customHeight="1" x14ac:dyDescent="0.25">
      <c r="A683" s="104"/>
      <c r="B683" s="41"/>
      <c r="C683" s="43"/>
      <c r="D683" s="41"/>
      <c r="E683" s="41"/>
      <c r="F683" s="42"/>
      <c r="G683" s="41"/>
      <c r="H683" s="41"/>
      <c r="I683" s="44"/>
      <c r="J683" s="47"/>
      <c r="K683" s="45"/>
      <c r="L683" s="107"/>
      <c r="M683" s="107"/>
      <c r="N683" s="107"/>
      <c r="O683" s="205"/>
    </row>
    <row r="684" spans="1:15" ht="15" customHeight="1" x14ac:dyDescent="0.25">
      <c r="A684" s="104"/>
      <c r="B684" s="41"/>
      <c r="C684" s="43"/>
      <c r="D684" s="41"/>
      <c r="E684" s="41"/>
      <c r="F684" s="42"/>
      <c r="G684" s="41"/>
      <c r="H684" s="41"/>
      <c r="I684" s="44"/>
      <c r="J684" s="47"/>
      <c r="K684" s="45"/>
      <c r="L684" s="107"/>
      <c r="M684" s="107"/>
      <c r="N684" s="107"/>
      <c r="O684" s="205"/>
    </row>
    <row r="685" spans="1:15" ht="15" customHeight="1" x14ac:dyDescent="0.25">
      <c r="A685" s="104"/>
      <c r="B685" s="41"/>
      <c r="C685" s="43"/>
      <c r="D685" s="41"/>
      <c r="E685" s="41"/>
      <c r="F685" s="42"/>
      <c r="G685" s="41"/>
      <c r="H685" s="41"/>
      <c r="I685" s="44"/>
      <c r="J685" s="47"/>
      <c r="K685" s="45"/>
      <c r="L685" s="107"/>
      <c r="M685" s="107"/>
      <c r="N685" s="107"/>
      <c r="O685" s="205"/>
    </row>
    <row r="686" spans="1:15" ht="15" customHeight="1" x14ac:dyDescent="0.25">
      <c r="A686" s="104"/>
      <c r="B686" s="41"/>
      <c r="C686" s="43"/>
      <c r="D686" s="41"/>
      <c r="E686" s="41"/>
      <c r="F686" s="42"/>
      <c r="G686" s="41"/>
      <c r="H686" s="41"/>
      <c r="I686" s="44"/>
      <c r="J686" s="47"/>
      <c r="K686" s="45"/>
      <c r="L686" s="107"/>
      <c r="M686" s="107"/>
      <c r="N686" s="107"/>
      <c r="O686" s="205"/>
    </row>
    <row r="687" spans="1:15" ht="15" customHeight="1" x14ac:dyDescent="0.25">
      <c r="A687" s="104"/>
      <c r="B687" s="41"/>
      <c r="C687" s="43"/>
      <c r="D687" s="41"/>
      <c r="E687" s="41"/>
      <c r="F687" s="42"/>
      <c r="G687" s="41"/>
      <c r="H687" s="41"/>
      <c r="I687" s="44"/>
      <c r="J687" s="47"/>
      <c r="K687" s="45"/>
      <c r="L687" s="107"/>
      <c r="M687" s="107"/>
      <c r="N687" s="107"/>
      <c r="O687" s="205"/>
    </row>
    <row r="688" spans="1:15" ht="15" customHeight="1" x14ac:dyDescent="0.25">
      <c r="A688" s="104"/>
      <c r="B688" s="41"/>
      <c r="C688" s="43"/>
      <c r="D688" s="41"/>
      <c r="E688" s="41"/>
      <c r="F688" s="42"/>
      <c r="G688" s="41"/>
      <c r="H688" s="41"/>
      <c r="I688" s="44"/>
      <c r="J688" s="47"/>
      <c r="K688" s="45"/>
      <c r="L688" s="107"/>
      <c r="M688" s="107"/>
      <c r="N688" s="107"/>
      <c r="O688" s="205"/>
    </row>
    <row r="689" spans="1:15" ht="15" customHeight="1" x14ac:dyDescent="0.25">
      <c r="A689" s="104"/>
      <c r="B689" s="41"/>
      <c r="C689" s="43"/>
      <c r="D689" s="41"/>
      <c r="E689" s="41"/>
      <c r="F689" s="42"/>
      <c r="G689" s="41"/>
      <c r="H689" s="41"/>
      <c r="I689" s="44"/>
      <c r="J689" s="47"/>
      <c r="K689" s="45"/>
      <c r="L689" s="107"/>
      <c r="M689" s="107"/>
      <c r="N689" s="107"/>
      <c r="O689" s="205"/>
    </row>
    <row r="690" spans="1:15" ht="15" customHeight="1" x14ac:dyDescent="0.25">
      <c r="A690" s="104"/>
      <c r="B690" s="41"/>
      <c r="C690" s="43"/>
      <c r="D690" s="41"/>
      <c r="E690" s="41"/>
      <c r="F690" s="42"/>
      <c r="G690" s="41"/>
      <c r="H690" s="41"/>
      <c r="I690" s="44"/>
      <c r="J690" s="47"/>
      <c r="K690" s="45"/>
      <c r="L690" s="107"/>
      <c r="M690" s="107"/>
      <c r="N690" s="107"/>
      <c r="O690" s="205"/>
    </row>
    <row r="691" spans="1:15" ht="15" customHeight="1" x14ac:dyDescent="0.25">
      <c r="A691" s="104"/>
      <c r="B691" s="41"/>
      <c r="C691" s="43"/>
      <c r="D691" s="41"/>
      <c r="E691" s="41"/>
      <c r="F691" s="42"/>
      <c r="G691" s="41"/>
      <c r="H691" s="41"/>
      <c r="I691" s="44"/>
      <c r="J691" s="47"/>
      <c r="K691" s="45"/>
      <c r="L691" s="107"/>
      <c r="M691" s="107"/>
      <c r="N691" s="107"/>
      <c r="O691" s="205"/>
    </row>
    <row r="692" spans="1:15" ht="15" customHeight="1" x14ac:dyDescent="0.25">
      <c r="A692" s="104"/>
      <c r="B692" s="41"/>
      <c r="C692" s="43"/>
      <c r="D692" s="41"/>
      <c r="E692" s="41"/>
      <c r="F692" s="42"/>
      <c r="G692" s="41"/>
      <c r="H692" s="41"/>
      <c r="I692" s="44"/>
      <c r="J692" s="47"/>
      <c r="K692" s="45"/>
      <c r="L692" s="107"/>
      <c r="M692" s="107"/>
      <c r="N692" s="107"/>
      <c r="O692" s="205"/>
    </row>
    <row r="693" spans="1:15" ht="15" customHeight="1" x14ac:dyDescent="0.25">
      <c r="A693" s="104"/>
      <c r="B693" s="41"/>
      <c r="C693" s="43"/>
      <c r="D693" s="41"/>
      <c r="E693" s="41"/>
      <c r="F693" s="42"/>
      <c r="G693" s="41"/>
      <c r="H693" s="41"/>
      <c r="I693" s="44"/>
      <c r="J693" s="47"/>
      <c r="K693" s="45"/>
      <c r="L693" s="107"/>
      <c r="M693" s="107"/>
      <c r="N693" s="107"/>
      <c r="O693" s="205"/>
    </row>
    <row r="694" spans="1:15" ht="15" customHeight="1" x14ac:dyDescent="0.25">
      <c r="A694" s="104"/>
      <c r="B694" s="41"/>
      <c r="C694" s="43"/>
      <c r="D694" s="41"/>
      <c r="E694" s="41"/>
      <c r="F694" s="42"/>
      <c r="G694" s="41"/>
      <c r="H694" s="41"/>
      <c r="I694" s="44"/>
      <c r="J694" s="47"/>
      <c r="K694" s="45"/>
      <c r="L694" s="107"/>
      <c r="M694" s="107"/>
      <c r="N694" s="107"/>
      <c r="O694" s="205"/>
    </row>
    <row r="695" spans="1:15" ht="15" customHeight="1" x14ac:dyDescent="0.25">
      <c r="A695" s="104"/>
      <c r="B695" s="41"/>
      <c r="C695" s="43"/>
      <c r="D695" s="41"/>
      <c r="E695" s="41"/>
      <c r="F695" s="42"/>
      <c r="G695" s="41"/>
      <c r="H695" s="41"/>
      <c r="I695" s="44"/>
      <c r="J695" s="47"/>
      <c r="K695" s="45"/>
      <c r="L695" s="107"/>
      <c r="M695" s="107"/>
      <c r="N695" s="107"/>
      <c r="O695" s="205"/>
    </row>
    <row r="696" spans="1:15" ht="15" customHeight="1" x14ac:dyDescent="0.25">
      <c r="A696" s="104"/>
      <c r="B696" s="41"/>
      <c r="C696" s="43"/>
      <c r="D696" s="41"/>
      <c r="E696" s="41"/>
      <c r="F696" s="42"/>
      <c r="G696" s="41"/>
      <c r="H696" s="41"/>
      <c r="I696" s="44"/>
      <c r="J696" s="47"/>
      <c r="K696" s="45"/>
      <c r="L696" s="107"/>
      <c r="M696" s="107"/>
      <c r="N696" s="107"/>
      <c r="O696" s="205"/>
    </row>
    <row r="697" spans="1:15" ht="15" customHeight="1" x14ac:dyDescent="0.25">
      <c r="A697" s="104"/>
      <c r="B697" s="41"/>
      <c r="C697" s="43"/>
      <c r="D697" s="41"/>
      <c r="E697" s="41"/>
      <c r="F697" s="42"/>
      <c r="G697" s="41"/>
      <c r="H697" s="41"/>
      <c r="I697" s="44"/>
      <c r="J697" s="47"/>
      <c r="K697" s="45"/>
      <c r="L697" s="107"/>
      <c r="M697" s="107"/>
      <c r="N697" s="107"/>
      <c r="O697" s="205"/>
    </row>
    <row r="698" spans="1:15" ht="15" customHeight="1" x14ac:dyDescent="0.25">
      <c r="A698" s="104"/>
      <c r="B698" s="41"/>
      <c r="C698" s="43"/>
      <c r="D698" s="41"/>
      <c r="E698" s="41"/>
      <c r="F698" s="42"/>
      <c r="G698" s="41"/>
      <c r="H698" s="41"/>
      <c r="I698" s="44"/>
      <c r="J698" s="47"/>
      <c r="K698" s="45"/>
      <c r="L698" s="107"/>
      <c r="M698" s="107"/>
      <c r="N698" s="107"/>
      <c r="O698" s="205"/>
    </row>
    <row r="699" spans="1:15" ht="15" customHeight="1" x14ac:dyDescent="0.25">
      <c r="A699" s="104"/>
      <c r="B699" s="41"/>
      <c r="C699" s="43"/>
      <c r="D699" s="41"/>
      <c r="E699" s="41"/>
      <c r="F699" s="42"/>
      <c r="G699" s="41"/>
      <c r="H699" s="41"/>
      <c r="I699" s="44"/>
      <c r="J699" s="47"/>
      <c r="K699" s="45"/>
      <c r="L699" s="107"/>
      <c r="M699" s="107"/>
      <c r="N699" s="107"/>
      <c r="O699" s="205"/>
    </row>
    <row r="700" spans="1:15" ht="15" customHeight="1" x14ac:dyDescent="0.25">
      <c r="A700" s="104"/>
      <c r="B700" s="41"/>
      <c r="C700" s="43"/>
      <c r="D700" s="41"/>
      <c r="E700" s="41"/>
      <c r="F700" s="42"/>
      <c r="G700" s="41"/>
      <c r="H700" s="41"/>
      <c r="I700" s="44"/>
      <c r="J700" s="47"/>
      <c r="K700" s="45"/>
      <c r="L700" s="107"/>
      <c r="M700" s="107"/>
      <c r="N700" s="107"/>
      <c r="O700" s="205"/>
    </row>
    <row r="701" spans="1:15" ht="15" customHeight="1" x14ac:dyDescent="0.25">
      <c r="A701" s="104"/>
      <c r="B701" s="41"/>
      <c r="C701" s="43"/>
      <c r="D701" s="41"/>
      <c r="E701" s="41"/>
      <c r="F701" s="42"/>
      <c r="G701" s="41"/>
      <c r="H701" s="41"/>
      <c r="I701" s="44"/>
      <c r="J701" s="47"/>
      <c r="K701" s="45"/>
      <c r="L701" s="107"/>
      <c r="M701" s="107"/>
      <c r="N701" s="107"/>
      <c r="O701" s="205"/>
    </row>
    <row r="702" spans="1:15" ht="15" customHeight="1" x14ac:dyDescent="0.25">
      <c r="A702" s="104"/>
      <c r="B702" s="41"/>
      <c r="C702" s="43"/>
      <c r="D702" s="41"/>
      <c r="E702" s="41"/>
      <c r="F702" s="42"/>
      <c r="G702" s="41"/>
      <c r="H702" s="41"/>
      <c r="I702" s="44"/>
      <c r="J702" s="47"/>
      <c r="K702" s="45"/>
      <c r="L702" s="107"/>
      <c r="M702" s="107"/>
      <c r="N702" s="107"/>
      <c r="O702" s="205"/>
    </row>
    <row r="703" spans="1:15" ht="15" customHeight="1" x14ac:dyDescent="0.25">
      <c r="A703" s="104"/>
      <c r="B703" s="41"/>
      <c r="C703" s="43"/>
      <c r="D703" s="41"/>
      <c r="E703" s="41"/>
      <c r="F703" s="42"/>
      <c r="G703" s="41"/>
      <c r="H703" s="41"/>
      <c r="I703" s="44"/>
      <c r="J703" s="47"/>
      <c r="K703" s="45"/>
      <c r="L703" s="107"/>
      <c r="M703" s="107"/>
      <c r="N703" s="107"/>
      <c r="O703" s="205"/>
    </row>
    <row r="704" spans="1:15" ht="15" customHeight="1" x14ac:dyDescent="0.25">
      <c r="A704" s="104"/>
      <c r="B704" s="41"/>
      <c r="C704" s="43"/>
      <c r="D704" s="41"/>
      <c r="E704" s="41"/>
      <c r="F704" s="42"/>
      <c r="G704" s="41"/>
      <c r="H704" s="41"/>
      <c r="I704" s="44"/>
      <c r="J704" s="47"/>
      <c r="K704" s="45"/>
      <c r="L704" s="107"/>
      <c r="M704" s="107"/>
      <c r="N704" s="107"/>
      <c r="O704" s="205"/>
    </row>
    <row r="705" spans="1:15" ht="15" customHeight="1" x14ac:dyDescent="0.25">
      <c r="A705" s="104"/>
      <c r="B705" s="41"/>
      <c r="C705" s="43"/>
      <c r="D705" s="41"/>
      <c r="E705" s="41"/>
      <c r="F705" s="42"/>
      <c r="G705" s="41"/>
      <c r="H705" s="41"/>
      <c r="I705" s="44"/>
      <c r="J705" s="47"/>
      <c r="K705" s="45"/>
      <c r="L705" s="107"/>
      <c r="M705" s="107"/>
      <c r="N705" s="107"/>
      <c r="O705" s="205"/>
    </row>
    <row r="706" spans="1:15" ht="15" customHeight="1" x14ac:dyDescent="0.25">
      <c r="A706" s="104"/>
      <c r="B706" s="41"/>
      <c r="C706" s="43"/>
      <c r="D706" s="41"/>
      <c r="E706" s="41"/>
      <c r="F706" s="42"/>
      <c r="G706" s="41"/>
      <c r="H706" s="41"/>
      <c r="I706" s="44"/>
      <c r="J706" s="47"/>
      <c r="K706" s="45"/>
      <c r="L706" s="107"/>
      <c r="M706" s="107"/>
      <c r="N706" s="107"/>
      <c r="O706" s="205"/>
    </row>
    <row r="707" spans="1:15" ht="15" customHeight="1" x14ac:dyDescent="0.25">
      <c r="A707" s="104"/>
      <c r="B707" s="41"/>
      <c r="C707" s="43"/>
      <c r="D707" s="41"/>
      <c r="E707" s="41"/>
      <c r="F707" s="42"/>
      <c r="G707" s="41"/>
      <c r="H707" s="41"/>
      <c r="I707" s="44"/>
      <c r="J707" s="47"/>
      <c r="K707" s="45"/>
      <c r="L707" s="107"/>
      <c r="M707" s="107"/>
      <c r="N707" s="107"/>
      <c r="O707" s="205"/>
    </row>
    <row r="708" spans="1:15" ht="15" customHeight="1" x14ac:dyDescent="0.25">
      <c r="A708" s="104"/>
      <c r="B708" s="41"/>
      <c r="C708" s="43"/>
      <c r="D708" s="41"/>
      <c r="E708" s="41"/>
      <c r="F708" s="42"/>
      <c r="G708" s="41"/>
      <c r="H708" s="41"/>
      <c r="I708" s="44"/>
      <c r="J708" s="47"/>
      <c r="K708" s="45"/>
      <c r="L708" s="107"/>
      <c r="M708" s="107"/>
      <c r="N708" s="107"/>
      <c r="O708" s="205"/>
    </row>
    <row r="709" spans="1:15" ht="15" customHeight="1" x14ac:dyDescent="0.25">
      <c r="A709" s="104"/>
      <c r="B709" s="41"/>
      <c r="C709" s="43"/>
      <c r="D709" s="41"/>
      <c r="E709" s="41"/>
      <c r="F709" s="42"/>
      <c r="G709" s="41"/>
      <c r="H709" s="41"/>
      <c r="I709" s="44"/>
      <c r="J709" s="47"/>
      <c r="K709" s="45"/>
      <c r="L709" s="107"/>
      <c r="M709" s="107"/>
      <c r="N709" s="107"/>
      <c r="O709" s="205"/>
    </row>
    <row r="710" spans="1:15" ht="15" customHeight="1" x14ac:dyDescent="0.25">
      <c r="A710" s="104"/>
      <c r="B710" s="41"/>
      <c r="C710" s="43"/>
      <c r="D710" s="41"/>
      <c r="E710" s="41"/>
      <c r="F710" s="42"/>
      <c r="G710" s="41"/>
      <c r="H710" s="41"/>
      <c r="I710" s="44"/>
      <c r="J710" s="47"/>
      <c r="K710" s="45"/>
      <c r="L710" s="107"/>
      <c r="M710" s="107"/>
      <c r="N710" s="107"/>
      <c r="O710" s="205"/>
    </row>
    <row r="711" spans="1:15" ht="15" customHeight="1" x14ac:dyDescent="0.25">
      <c r="A711" s="104"/>
      <c r="B711" s="41"/>
      <c r="C711" s="43"/>
      <c r="D711" s="41"/>
      <c r="E711" s="41"/>
      <c r="F711" s="42"/>
      <c r="G711" s="41"/>
      <c r="H711" s="41"/>
      <c r="I711" s="44"/>
      <c r="J711" s="47"/>
      <c r="K711" s="45"/>
      <c r="L711" s="107"/>
      <c r="M711" s="107"/>
      <c r="N711" s="107"/>
      <c r="O711" s="205"/>
    </row>
    <row r="712" spans="1:15" ht="15" customHeight="1" x14ac:dyDescent="0.25">
      <c r="A712" s="104"/>
      <c r="B712" s="41"/>
      <c r="C712" s="43"/>
      <c r="D712" s="41"/>
      <c r="E712" s="41"/>
      <c r="F712" s="42"/>
      <c r="G712" s="41"/>
      <c r="H712" s="41"/>
      <c r="I712" s="44"/>
      <c r="J712" s="47"/>
      <c r="K712" s="45"/>
      <c r="L712" s="107"/>
      <c r="M712" s="107"/>
      <c r="N712" s="107"/>
      <c r="O712" s="205"/>
    </row>
    <row r="713" spans="1:15" ht="15" customHeight="1" x14ac:dyDescent="0.25">
      <c r="A713" s="104"/>
      <c r="B713" s="41"/>
      <c r="C713" s="43"/>
      <c r="D713" s="41"/>
      <c r="E713" s="41"/>
      <c r="F713" s="42"/>
      <c r="G713" s="41"/>
      <c r="H713" s="41"/>
      <c r="I713" s="44"/>
      <c r="J713" s="47"/>
      <c r="K713" s="45"/>
      <c r="L713" s="107"/>
      <c r="M713" s="107"/>
      <c r="N713" s="107"/>
      <c r="O713" s="205"/>
    </row>
    <row r="714" spans="1:15" ht="15" customHeight="1" x14ac:dyDescent="0.25">
      <c r="A714" s="104"/>
      <c r="B714" s="41"/>
      <c r="C714" s="43"/>
      <c r="D714" s="41"/>
      <c r="E714" s="41"/>
      <c r="F714" s="42"/>
      <c r="G714" s="41"/>
      <c r="H714" s="41"/>
      <c r="I714" s="44"/>
      <c r="J714" s="47"/>
      <c r="K714" s="45"/>
      <c r="L714" s="107"/>
      <c r="M714" s="107"/>
      <c r="N714" s="107"/>
      <c r="O714" s="205"/>
    </row>
    <row r="715" spans="1:15" ht="15" customHeight="1" x14ac:dyDescent="0.25">
      <c r="A715" s="104"/>
      <c r="B715" s="41"/>
      <c r="C715" s="43"/>
      <c r="D715" s="41"/>
      <c r="E715" s="41"/>
      <c r="F715" s="42"/>
      <c r="G715" s="41"/>
      <c r="H715" s="41"/>
      <c r="I715" s="44"/>
      <c r="J715" s="47"/>
      <c r="K715" s="45"/>
      <c r="L715" s="107"/>
      <c r="M715" s="107"/>
      <c r="N715" s="107"/>
      <c r="O715" s="205"/>
    </row>
    <row r="716" spans="1:15" ht="15" customHeight="1" x14ac:dyDescent="0.25">
      <c r="A716" s="104"/>
      <c r="B716" s="41"/>
      <c r="C716" s="43"/>
      <c r="D716" s="41"/>
      <c r="E716" s="41"/>
      <c r="F716" s="42"/>
      <c r="G716" s="41"/>
      <c r="H716" s="41"/>
      <c r="I716" s="44"/>
      <c r="J716" s="47"/>
      <c r="K716" s="45"/>
      <c r="L716" s="107"/>
      <c r="M716" s="107"/>
      <c r="N716" s="107"/>
      <c r="O716" s="205"/>
    </row>
    <row r="717" spans="1:15" ht="15" customHeight="1" x14ac:dyDescent="0.25">
      <c r="A717" s="104"/>
      <c r="B717" s="41"/>
      <c r="C717" s="43"/>
      <c r="D717" s="41"/>
      <c r="E717" s="41"/>
      <c r="F717" s="42"/>
      <c r="G717" s="41"/>
      <c r="H717" s="41"/>
      <c r="I717" s="44"/>
      <c r="J717" s="47"/>
      <c r="K717" s="45"/>
      <c r="L717" s="107"/>
      <c r="M717" s="107"/>
      <c r="N717" s="107"/>
      <c r="O717" s="205"/>
    </row>
    <row r="718" spans="1:15" ht="15" customHeight="1" x14ac:dyDescent="0.25">
      <c r="A718" s="104"/>
      <c r="B718" s="41"/>
      <c r="C718" s="43"/>
      <c r="D718" s="41"/>
      <c r="E718" s="41"/>
      <c r="F718" s="42"/>
      <c r="G718" s="41"/>
      <c r="H718" s="41"/>
      <c r="I718" s="44"/>
      <c r="J718" s="47"/>
      <c r="K718" s="45"/>
      <c r="L718" s="107"/>
      <c r="M718" s="107"/>
      <c r="N718" s="107"/>
      <c r="O718" s="205"/>
    </row>
    <row r="719" spans="1:15" ht="15" customHeight="1" x14ac:dyDescent="0.25">
      <c r="A719" s="104"/>
      <c r="B719" s="41"/>
      <c r="C719" s="43"/>
      <c r="D719" s="41"/>
      <c r="E719" s="41"/>
      <c r="F719" s="42"/>
      <c r="G719" s="41"/>
      <c r="H719" s="41"/>
      <c r="I719" s="44"/>
      <c r="J719" s="47"/>
      <c r="K719" s="45"/>
      <c r="L719" s="107"/>
      <c r="M719" s="107"/>
      <c r="N719" s="107"/>
      <c r="O719" s="205"/>
    </row>
    <row r="720" spans="1:15" ht="15" customHeight="1" x14ac:dyDescent="0.25">
      <c r="A720" s="104"/>
      <c r="B720" s="41"/>
      <c r="C720" s="43"/>
      <c r="D720" s="41"/>
      <c r="E720" s="41"/>
      <c r="F720" s="42"/>
      <c r="G720" s="41"/>
      <c r="H720" s="41"/>
      <c r="I720" s="44"/>
      <c r="J720" s="47"/>
      <c r="K720" s="45"/>
      <c r="L720" s="107"/>
      <c r="M720" s="107"/>
      <c r="N720" s="107"/>
      <c r="O720" s="205"/>
    </row>
    <row r="721" spans="1:15" ht="15" customHeight="1" x14ac:dyDescent="0.25">
      <c r="A721" s="104"/>
      <c r="B721" s="41"/>
      <c r="C721" s="43"/>
      <c r="D721" s="41"/>
      <c r="E721" s="41"/>
      <c r="F721" s="42"/>
      <c r="G721" s="41"/>
      <c r="H721" s="41"/>
      <c r="I721" s="44"/>
      <c r="J721" s="47"/>
      <c r="K721" s="45"/>
      <c r="L721" s="107"/>
      <c r="M721" s="107"/>
      <c r="N721" s="107"/>
      <c r="O721" s="205"/>
    </row>
    <row r="722" spans="1:15" ht="15" customHeight="1" x14ac:dyDescent="0.25">
      <c r="A722" s="104"/>
      <c r="B722" s="41"/>
      <c r="C722" s="43"/>
      <c r="D722" s="41"/>
      <c r="E722" s="41"/>
      <c r="F722" s="42"/>
      <c r="G722" s="41"/>
      <c r="H722" s="41"/>
      <c r="I722" s="44"/>
      <c r="J722" s="47"/>
      <c r="K722" s="45"/>
      <c r="L722" s="107"/>
      <c r="M722" s="107"/>
      <c r="N722" s="107"/>
      <c r="O722" s="205"/>
    </row>
    <row r="723" spans="1:15" ht="15" customHeight="1" x14ac:dyDescent="0.25">
      <c r="A723" s="104"/>
      <c r="B723" s="41"/>
      <c r="C723" s="43"/>
      <c r="D723" s="41"/>
      <c r="E723" s="41"/>
      <c r="F723" s="42"/>
      <c r="G723" s="41"/>
      <c r="H723" s="41"/>
      <c r="I723" s="44"/>
      <c r="J723" s="47"/>
      <c r="K723" s="45"/>
      <c r="L723" s="107"/>
      <c r="M723" s="107"/>
      <c r="N723" s="107"/>
      <c r="O723" s="205"/>
    </row>
    <row r="724" spans="1:15" ht="15" customHeight="1" x14ac:dyDescent="0.25">
      <c r="A724" s="104"/>
      <c r="B724" s="41"/>
      <c r="C724" s="43"/>
      <c r="D724" s="41"/>
      <c r="E724" s="41"/>
      <c r="F724" s="42"/>
      <c r="G724" s="41"/>
      <c r="H724" s="41"/>
      <c r="I724" s="44"/>
      <c r="J724" s="47"/>
      <c r="K724" s="45"/>
      <c r="L724" s="107"/>
      <c r="M724" s="107"/>
      <c r="N724" s="107"/>
      <c r="O724" s="205"/>
    </row>
    <row r="725" spans="1:15" ht="15" customHeight="1" x14ac:dyDescent="0.25">
      <c r="A725" s="104"/>
      <c r="B725" s="41"/>
      <c r="C725" s="43"/>
      <c r="D725" s="41"/>
      <c r="E725" s="41"/>
      <c r="F725" s="42"/>
      <c r="G725" s="41"/>
      <c r="H725" s="41"/>
      <c r="I725" s="44"/>
      <c r="J725" s="47"/>
      <c r="K725" s="45"/>
      <c r="L725" s="107"/>
      <c r="M725" s="107"/>
      <c r="N725" s="107"/>
      <c r="O725" s="205"/>
    </row>
    <row r="726" spans="1:15" ht="15" customHeight="1" x14ac:dyDescent="0.25">
      <c r="A726" s="104"/>
      <c r="B726" s="41"/>
      <c r="C726" s="43"/>
      <c r="D726" s="41"/>
      <c r="E726" s="41"/>
      <c r="F726" s="42"/>
      <c r="G726" s="41"/>
      <c r="H726" s="41"/>
      <c r="I726" s="44"/>
      <c r="J726" s="47"/>
      <c r="K726" s="45"/>
      <c r="L726" s="107"/>
      <c r="M726" s="107"/>
      <c r="N726" s="107"/>
      <c r="O726" s="205"/>
    </row>
    <row r="727" spans="1:15" ht="15" customHeight="1" x14ac:dyDescent="0.25">
      <c r="A727" s="104"/>
      <c r="B727" s="41"/>
      <c r="C727" s="43"/>
      <c r="D727" s="41"/>
      <c r="E727" s="41"/>
      <c r="F727" s="42"/>
      <c r="G727" s="41"/>
      <c r="H727" s="41"/>
      <c r="I727" s="44"/>
      <c r="J727" s="47"/>
      <c r="K727" s="45"/>
      <c r="L727" s="107"/>
      <c r="M727" s="107"/>
      <c r="N727" s="107"/>
      <c r="O727" s="205"/>
    </row>
    <row r="728" spans="1:15" ht="15" customHeight="1" x14ac:dyDescent="0.25">
      <c r="A728" s="104"/>
      <c r="B728" s="41"/>
      <c r="C728" s="43"/>
      <c r="D728" s="41"/>
      <c r="E728" s="41"/>
      <c r="F728" s="42"/>
      <c r="G728" s="41"/>
      <c r="H728" s="41"/>
      <c r="I728" s="44"/>
      <c r="J728" s="47"/>
      <c r="K728" s="45"/>
      <c r="L728" s="107"/>
      <c r="M728" s="107"/>
      <c r="N728" s="107"/>
      <c r="O728" s="205"/>
    </row>
    <row r="729" spans="1:15" ht="15" customHeight="1" x14ac:dyDescent="0.25">
      <c r="A729" s="104"/>
      <c r="B729" s="41"/>
      <c r="C729" s="43"/>
      <c r="D729" s="41"/>
      <c r="E729" s="41"/>
      <c r="F729" s="42"/>
      <c r="G729" s="41"/>
      <c r="H729" s="41"/>
      <c r="I729" s="44"/>
      <c r="J729" s="47"/>
      <c r="K729" s="45"/>
      <c r="L729" s="107"/>
      <c r="M729" s="107"/>
      <c r="N729" s="107"/>
      <c r="O729" s="205"/>
    </row>
    <row r="730" spans="1:15" ht="15" customHeight="1" x14ac:dyDescent="0.25">
      <c r="A730" s="104"/>
      <c r="B730" s="41"/>
      <c r="C730" s="43"/>
      <c r="D730" s="41"/>
      <c r="E730" s="41"/>
      <c r="F730" s="42"/>
      <c r="G730" s="41"/>
      <c r="H730" s="41"/>
      <c r="I730" s="44"/>
      <c r="J730" s="47"/>
      <c r="K730" s="45"/>
      <c r="L730" s="107"/>
      <c r="M730" s="107"/>
      <c r="N730" s="107"/>
      <c r="O730" s="205"/>
    </row>
    <row r="731" spans="1:15" ht="15" customHeight="1" x14ac:dyDescent="0.25">
      <c r="A731" s="104"/>
      <c r="B731" s="41"/>
      <c r="C731" s="43"/>
      <c r="D731" s="41"/>
      <c r="E731" s="41"/>
      <c r="F731" s="42"/>
      <c r="G731" s="41"/>
      <c r="H731" s="41"/>
      <c r="I731" s="44"/>
      <c r="J731" s="47"/>
      <c r="K731" s="45"/>
      <c r="L731" s="107"/>
      <c r="M731" s="107"/>
      <c r="N731" s="107"/>
      <c r="O731" s="205"/>
    </row>
    <row r="732" spans="1:15" ht="15" customHeight="1" x14ac:dyDescent="0.25">
      <c r="A732" s="104"/>
      <c r="B732" s="41"/>
      <c r="C732" s="43"/>
      <c r="D732" s="41"/>
      <c r="E732" s="41"/>
      <c r="F732" s="42"/>
      <c r="G732" s="41"/>
      <c r="H732" s="41"/>
      <c r="I732" s="44"/>
      <c r="J732" s="47"/>
      <c r="K732" s="45"/>
      <c r="L732" s="107"/>
      <c r="M732" s="107"/>
      <c r="N732" s="107"/>
      <c r="O732" s="205"/>
    </row>
    <row r="733" spans="1:15" ht="15" customHeight="1" x14ac:dyDescent="0.25">
      <c r="A733" s="104"/>
      <c r="B733" s="41"/>
      <c r="C733" s="43"/>
      <c r="D733" s="41"/>
      <c r="E733" s="41"/>
      <c r="F733" s="42"/>
      <c r="G733" s="41"/>
      <c r="H733" s="41"/>
      <c r="I733" s="44"/>
      <c r="J733" s="47"/>
      <c r="K733" s="45"/>
      <c r="L733" s="107"/>
      <c r="M733" s="107"/>
      <c r="N733" s="107"/>
      <c r="O733" s="205"/>
    </row>
    <row r="734" spans="1:15" ht="15" customHeight="1" x14ac:dyDescent="0.25">
      <c r="A734" s="104"/>
      <c r="B734" s="41"/>
      <c r="C734" s="43"/>
      <c r="D734" s="41"/>
      <c r="E734" s="41"/>
      <c r="F734" s="42"/>
      <c r="G734" s="41"/>
      <c r="H734" s="41"/>
      <c r="I734" s="44"/>
      <c r="J734" s="47"/>
      <c r="K734" s="45"/>
      <c r="L734" s="107"/>
      <c r="M734" s="107"/>
      <c r="N734" s="107"/>
      <c r="O734" s="205"/>
    </row>
    <row r="735" spans="1:15" ht="15" customHeight="1" x14ac:dyDescent="0.25">
      <c r="A735" s="104"/>
      <c r="B735" s="41"/>
      <c r="C735" s="43"/>
      <c r="D735" s="41"/>
      <c r="E735" s="41"/>
      <c r="F735" s="42"/>
      <c r="G735" s="41"/>
      <c r="H735" s="41"/>
      <c r="I735" s="44"/>
      <c r="J735" s="47"/>
      <c r="K735" s="45"/>
      <c r="L735" s="107"/>
      <c r="M735" s="107"/>
      <c r="N735" s="107"/>
      <c r="O735" s="205"/>
    </row>
    <row r="736" spans="1:15" ht="15" customHeight="1" x14ac:dyDescent="0.25">
      <c r="A736" s="104"/>
      <c r="B736" s="41"/>
      <c r="C736" s="43"/>
      <c r="D736" s="41"/>
      <c r="E736" s="41"/>
      <c r="F736" s="42"/>
      <c r="G736" s="41"/>
      <c r="H736" s="41"/>
      <c r="I736" s="44"/>
      <c r="J736" s="47"/>
      <c r="K736" s="45"/>
      <c r="L736" s="107"/>
      <c r="M736" s="107"/>
      <c r="N736" s="107"/>
      <c r="O736" s="205"/>
    </row>
    <row r="737" spans="1:15" ht="15" customHeight="1" x14ac:dyDescent="0.25">
      <c r="A737" s="104"/>
      <c r="B737" s="41"/>
      <c r="C737" s="43"/>
      <c r="D737" s="41"/>
      <c r="E737" s="41"/>
      <c r="F737" s="42"/>
      <c r="G737" s="41"/>
      <c r="H737" s="41"/>
      <c r="I737" s="44"/>
      <c r="J737" s="47"/>
      <c r="K737" s="45"/>
      <c r="L737" s="107"/>
      <c r="M737" s="107"/>
      <c r="N737" s="107"/>
      <c r="O737" s="205"/>
    </row>
    <row r="738" spans="1:15" ht="15" customHeight="1" x14ac:dyDescent="0.25">
      <c r="A738" s="104"/>
      <c r="B738" s="41"/>
      <c r="C738" s="43"/>
      <c r="D738" s="41"/>
      <c r="E738" s="41"/>
      <c r="F738" s="42"/>
      <c r="G738" s="41"/>
      <c r="H738" s="41"/>
      <c r="I738" s="44"/>
      <c r="J738" s="47"/>
      <c r="K738" s="45"/>
      <c r="L738" s="107"/>
      <c r="M738" s="107"/>
      <c r="N738" s="107"/>
      <c r="O738" s="205"/>
    </row>
    <row r="739" spans="1:15" ht="15" customHeight="1" x14ac:dyDescent="0.25">
      <c r="A739" s="104"/>
      <c r="B739" s="41"/>
      <c r="C739" s="43"/>
      <c r="D739" s="41"/>
      <c r="E739" s="41"/>
      <c r="F739" s="42"/>
      <c r="G739" s="41"/>
      <c r="H739" s="41"/>
      <c r="I739" s="44"/>
      <c r="J739" s="47"/>
      <c r="K739" s="45"/>
      <c r="L739" s="107"/>
      <c r="M739" s="107"/>
      <c r="N739" s="107"/>
      <c r="O739" s="205"/>
    </row>
    <row r="740" spans="1:15" ht="15" customHeight="1" x14ac:dyDescent="0.25">
      <c r="A740" s="104"/>
      <c r="B740" s="41"/>
      <c r="C740" s="43"/>
      <c r="D740" s="41"/>
      <c r="E740" s="41"/>
      <c r="F740" s="42"/>
      <c r="G740" s="41"/>
      <c r="H740" s="41"/>
      <c r="I740" s="44"/>
      <c r="J740" s="47"/>
      <c r="K740" s="45"/>
      <c r="L740" s="107"/>
      <c r="M740" s="107"/>
      <c r="N740" s="107"/>
      <c r="O740" s="205"/>
    </row>
    <row r="741" spans="1:15" ht="15" customHeight="1" x14ac:dyDescent="0.25">
      <c r="A741" s="104"/>
      <c r="B741" s="41"/>
      <c r="C741" s="43"/>
      <c r="D741" s="41"/>
      <c r="E741" s="41"/>
      <c r="F741" s="42"/>
      <c r="G741" s="41"/>
      <c r="H741" s="41"/>
      <c r="I741" s="44"/>
      <c r="J741" s="47"/>
      <c r="K741" s="45"/>
      <c r="L741" s="107"/>
      <c r="M741" s="107"/>
      <c r="N741" s="107"/>
      <c r="O741" s="205"/>
    </row>
    <row r="742" spans="1:15" ht="15" customHeight="1" x14ac:dyDescent="0.25">
      <c r="A742" s="104"/>
      <c r="B742" s="41"/>
      <c r="C742" s="43"/>
      <c r="D742" s="41"/>
      <c r="E742" s="41"/>
      <c r="F742" s="42"/>
      <c r="G742" s="41"/>
      <c r="H742" s="41"/>
      <c r="I742" s="44"/>
      <c r="J742" s="47"/>
      <c r="K742" s="45"/>
      <c r="L742" s="107"/>
      <c r="M742" s="107"/>
      <c r="N742" s="107"/>
      <c r="O742" s="205"/>
    </row>
    <row r="743" spans="1:15" ht="15" customHeight="1" x14ac:dyDescent="0.25">
      <c r="A743" s="104"/>
      <c r="B743" s="41"/>
      <c r="C743" s="43"/>
      <c r="D743" s="41"/>
      <c r="E743" s="41"/>
      <c r="F743" s="42"/>
      <c r="G743" s="41"/>
      <c r="H743" s="41"/>
      <c r="I743" s="44"/>
      <c r="J743" s="47"/>
      <c r="K743" s="45"/>
      <c r="L743" s="107"/>
      <c r="M743" s="107"/>
      <c r="N743" s="107"/>
      <c r="O743" s="205"/>
    </row>
    <row r="744" spans="1:15" ht="15" customHeight="1" x14ac:dyDescent="0.25">
      <c r="A744" s="104"/>
      <c r="B744" s="41"/>
      <c r="C744" s="43"/>
      <c r="D744" s="41"/>
      <c r="E744" s="41"/>
      <c r="F744" s="42"/>
      <c r="G744" s="41"/>
      <c r="H744" s="41"/>
      <c r="I744" s="44"/>
      <c r="J744" s="47"/>
      <c r="K744" s="45"/>
      <c r="L744" s="107"/>
      <c r="M744" s="107"/>
      <c r="N744" s="107"/>
      <c r="O744" s="205"/>
    </row>
    <row r="745" spans="1:15" ht="15" customHeight="1" x14ac:dyDescent="0.25">
      <c r="A745" s="104"/>
      <c r="B745" s="41"/>
      <c r="C745" s="43"/>
      <c r="D745" s="41"/>
      <c r="E745" s="41"/>
      <c r="F745" s="42"/>
      <c r="G745" s="41"/>
      <c r="H745" s="41"/>
      <c r="I745" s="44"/>
      <c r="J745" s="47"/>
      <c r="K745" s="45"/>
      <c r="L745" s="107"/>
      <c r="M745" s="107"/>
      <c r="N745" s="107"/>
      <c r="O745" s="205"/>
    </row>
    <row r="746" spans="1:15" ht="15" customHeight="1" x14ac:dyDescent="0.25">
      <c r="A746" s="104"/>
      <c r="B746" s="41"/>
      <c r="C746" s="43"/>
      <c r="D746" s="41"/>
      <c r="E746" s="41"/>
      <c r="F746" s="42"/>
      <c r="G746" s="41"/>
      <c r="H746" s="41"/>
      <c r="I746" s="44"/>
      <c r="J746" s="47"/>
      <c r="K746" s="45"/>
      <c r="L746" s="107"/>
      <c r="M746" s="107"/>
      <c r="N746" s="107"/>
      <c r="O746" s="205"/>
    </row>
    <row r="747" spans="1:15" ht="15" customHeight="1" x14ac:dyDescent="0.25">
      <c r="A747" s="104"/>
      <c r="B747" s="41"/>
      <c r="C747" s="43"/>
      <c r="D747" s="41"/>
      <c r="E747" s="41"/>
      <c r="F747" s="42"/>
      <c r="G747" s="41"/>
      <c r="H747" s="41"/>
      <c r="I747" s="44"/>
      <c r="J747" s="47"/>
      <c r="K747" s="45"/>
      <c r="L747" s="107"/>
      <c r="M747" s="107"/>
      <c r="N747" s="107"/>
      <c r="O747" s="205"/>
    </row>
    <row r="748" spans="1:15" ht="15" customHeight="1" x14ac:dyDescent="0.25">
      <c r="A748" s="104"/>
      <c r="B748" s="41"/>
      <c r="C748" s="43"/>
      <c r="D748" s="41"/>
      <c r="E748" s="41"/>
      <c r="F748" s="42"/>
      <c r="G748" s="41"/>
      <c r="H748" s="41"/>
      <c r="I748" s="44"/>
      <c r="J748" s="47"/>
      <c r="K748" s="45"/>
      <c r="L748" s="107"/>
      <c r="M748" s="107"/>
      <c r="N748" s="107"/>
      <c r="O748" s="205"/>
    </row>
    <row r="749" spans="1:15" ht="15" customHeight="1" x14ac:dyDescent="0.25">
      <c r="A749" s="104"/>
      <c r="B749" s="41"/>
      <c r="C749" s="43"/>
      <c r="D749" s="41"/>
      <c r="E749" s="41"/>
      <c r="F749" s="42"/>
      <c r="G749" s="41"/>
      <c r="H749" s="41"/>
      <c r="I749" s="44"/>
      <c r="J749" s="47"/>
      <c r="K749" s="45"/>
      <c r="L749" s="107"/>
      <c r="M749" s="107"/>
      <c r="N749" s="107"/>
      <c r="O749" s="205"/>
    </row>
    <row r="750" spans="1:15" ht="15" customHeight="1" x14ac:dyDescent="0.25">
      <c r="A750" s="104"/>
      <c r="B750" s="41"/>
      <c r="C750" s="43"/>
      <c r="D750" s="41"/>
      <c r="E750" s="41"/>
      <c r="F750" s="42"/>
      <c r="G750" s="41"/>
      <c r="H750" s="41"/>
      <c r="I750" s="44"/>
      <c r="J750" s="47"/>
      <c r="K750" s="45"/>
      <c r="L750" s="107"/>
      <c r="M750" s="107"/>
      <c r="N750" s="107"/>
      <c r="O750" s="205"/>
    </row>
    <row r="751" spans="1:15" ht="15" customHeight="1" x14ac:dyDescent="0.25">
      <c r="A751" s="104"/>
      <c r="B751" s="41"/>
      <c r="C751" s="43"/>
      <c r="D751" s="41"/>
      <c r="E751" s="41"/>
      <c r="F751" s="42"/>
      <c r="G751" s="41"/>
      <c r="H751" s="41"/>
      <c r="I751" s="44"/>
      <c r="J751" s="47"/>
      <c r="K751" s="45"/>
      <c r="L751" s="107"/>
      <c r="M751" s="107"/>
      <c r="N751" s="107"/>
      <c r="O751" s="205"/>
    </row>
    <row r="752" spans="1:15" ht="15" customHeight="1" x14ac:dyDescent="0.25">
      <c r="A752" s="104"/>
      <c r="B752" s="41"/>
      <c r="C752" s="43"/>
      <c r="D752" s="41"/>
      <c r="E752" s="41"/>
      <c r="F752" s="42"/>
      <c r="G752" s="41"/>
      <c r="H752" s="41"/>
      <c r="I752" s="44"/>
      <c r="J752" s="47"/>
      <c r="K752" s="45"/>
      <c r="L752" s="107"/>
      <c r="M752" s="107"/>
      <c r="N752" s="107"/>
      <c r="O752" s="205"/>
    </row>
    <row r="753" spans="1:15" ht="15" customHeight="1" x14ac:dyDescent="0.25">
      <c r="A753" s="104"/>
      <c r="B753" s="41"/>
      <c r="C753" s="43"/>
      <c r="D753" s="41"/>
      <c r="E753" s="41"/>
      <c r="F753" s="42"/>
      <c r="G753" s="41"/>
      <c r="H753" s="41"/>
      <c r="I753" s="44"/>
      <c r="J753" s="47"/>
      <c r="K753" s="45"/>
      <c r="L753" s="107"/>
      <c r="M753" s="107"/>
      <c r="N753" s="107"/>
      <c r="O753" s="205"/>
    </row>
    <row r="754" spans="1:15" ht="15" customHeight="1" x14ac:dyDescent="0.25">
      <c r="A754" s="104"/>
      <c r="B754" s="41"/>
      <c r="C754" s="43"/>
      <c r="D754" s="41"/>
      <c r="E754" s="41"/>
      <c r="F754" s="42"/>
      <c r="G754" s="41"/>
      <c r="H754" s="41"/>
      <c r="I754" s="44"/>
      <c r="J754" s="47"/>
      <c r="K754" s="45"/>
      <c r="L754" s="107"/>
      <c r="M754" s="107"/>
      <c r="N754" s="107"/>
      <c r="O754" s="205"/>
    </row>
    <row r="755" spans="1:15" ht="15" customHeight="1" x14ac:dyDescent="0.25">
      <c r="A755" s="104"/>
      <c r="B755" s="41"/>
      <c r="C755" s="43"/>
      <c r="D755" s="41"/>
      <c r="E755" s="41"/>
      <c r="F755" s="42"/>
      <c r="G755" s="41"/>
      <c r="H755" s="41"/>
      <c r="I755" s="44"/>
      <c r="J755" s="47"/>
      <c r="K755" s="45"/>
      <c r="L755" s="107"/>
      <c r="M755" s="107"/>
      <c r="N755" s="107"/>
      <c r="O755" s="205"/>
    </row>
    <row r="756" spans="1:15" ht="15" customHeight="1" x14ac:dyDescent="0.25">
      <c r="A756" s="104"/>
      <c r="B756" s="41"/>
      <c r="C756" s="43"/>
      <c r="D756" s="41"/>
      <c r="E756" s="41"/>
      <c r="F756" s="42"/>
      <c r="G756" s="41"/>
      <c r="H756" s="41"/>
      <c r="I756" s="44"/>
      <c r="J756" s="47"/>
      <c r="K756" s="45"/>
      <c r="L756" s="107"/>
      <c r="M756" s="107"/>
      <c r="N756" s="107"/>
      <c r="O756" s="205"/>
    </row>
    <row r="757" spans="1:15" ht="15" customHeight="1" x14ac:dyDescent="0.25">
      <c r="A757" s="104"/>
      <c r="B757" s="41"/>
      <c r="C757" s="43"/>
      <c r="D757" s="41"/>
      <c r="E757" s="41"/>
      <c r="F757" s="42"/>
      <c r="G757" s="41"/>
      <c r="H757" s="41"/>
      <c r="I757" s="44"/>
      <c r="J757" s="47"/>
      <c r="K757" s="45"/>
      <c r="L757" s="107"/>
      <c r="M757" s="107"/>
      <c r="N757" s="107"/>
      <c r="O757" s="205"/>
    </row>
    <row r="758" spans="1:15" ht="15" customHeight="1" x14ac:dyDescent="0.25">
      <c r="A758" s="104"/>
      <c r="B758" s="41"/>
      <c r="C758" s="43"/>
      <c r="D758" s="41"/>
      <c r="E758" s="41"/>
      <c r="F758" s="42"/>
      <c r="G758" s="41"/>
      <c r="H758" s="41"/>
      <c r="I758" s="44"/>
      <c r="J758" s="47"/>
      <c r="K758" s="45"/>
      <c r="L758" s="107"/>
      <c r="M758" s="107"/>
      <c r="N758" s="107"/>
      <c r="O758" s="205"/>
    </row>
    <row r="759" spans="1:15" ht="15" customHeight="1" x14ac:dyDescent="0.25">
      <c r="A759" s="104"/>
      <c r="B759" s="41"/>
      <c r="C759" s="43"/>
      <c r="D759" s="41"/>
      <c r="E759" s="41"/>
      <c r="F759" s="42"/>
      <c r="G759" s="41"/>
      <c r="H759" s="41"/>
      <c r="I759" s="44"/>
      <c r="J759" s="47"/>
      <c r="K759" s="45"/>
      <c r="L759" s="107"/>
      <c r="M759" s="107"/>
      <c r="N759" s="107"/>
      <c r="O759" s="205"/>
    </row>
    <row r="760" spans="1:15" ht="15" customHeight="1" x14ac:dyDescent="0.25">
      <c r="A760" s="104"/>
      <c r="B760" s="41"/>
      <c r="C760" s="43"/>
      <c r="D760" s="41"/>
      <c r="E760" s="41"/>
      <c r="F760" s="42"/>
      <c r="G760" s="41"/>
      <c r="H760" s="41"/>
      <c r="I760" s="44"/>
      <c r="J760" s="47"/>
      <c r="K760" s="45"/>
      <c r="L760" s="107"/>
      <c r="M760" s="107"/>
      <c r="N760" s="107"/>
      <c r="O760" s="205"/>
    </row>
    <row r="761" spans="1:15" ht="15" customHeight="1" x14ac:dyDescent="0.25">
      <c r="A761" s="104"/>
      <c r="B761" s="41"/>
      <c r="C761" s="43"/>
      <c r="D761" s="41"/>
      <c r="E761" s="41"/>
      <c r="F761" s="42"/>
      <c r="G761" s="41"/>
      <c r="H761" s="41"/>
      <c r="I761" s="44"/>
      <c r="J761" s="47"/>
      <c r="K761" s="45"/>
      <c r="L761" s="107"/>
      <c r="M761" s="107"/>
      <c r="N761" s="107"/>
      <c r="O761" s="205"/>
    </row>
    <row r="762" spans="1:15" ht="15" customHeight="1" x14ac:dyDescent="0.25">
      <c r="A762" s="104"/>
      <c r="B762" s="41"/>
      <c r="C762" s="43"/>
      <c r="D762" s="41"/>
      <c r="E762" s="41"/>
      <c r="F762" s="42"/>
      <c r="G762" s="41"/>
      <c r="H762" s="41"/>
      <c r="I762" s="44"/>
      <c r="J762" s="47"/>
      <c r="K762" s="45"/>
      <c r="L762" s="107"/>
      <c r="M762" s="107"/>
      <c r="N762" s="107"/>
      <c r="O762" s="205"/>
    </row>
    <row r="763" spans="1:15" ht="15" customHeight="1" x14ac:dyDescent="0.25">
      <c r="A763" s="104"/>
      <c r="B763" s="41"/>
      <c r="C763" s="43"/>
      <c r="D763" s="41"/>
      <c r="E763" s="41"/>
      <c r="F763" s="42"/>
      <c r="G763" s="41"/>
      <c r="H763" s="41"/>
      <c r="I763" s="44"/>
      <c r="J763" s="47"/>
      <c r="K763" s="45"/>
      <c r="L763" s="107"/>
      <c r="M763" s="107"/>
      <c r="N763" s="107"/>
      <c r="O763" s="205"/>
    </row>
    <row r="764" spans="1:15" ht="15" customHeight="1" x14ac:dyDescent="0.25">
      <c r="A764" s="104"/>
      <c r="B764" s="41"/>
      <c r="C764" s="43"/>
      <c r="D764" s="41"/>
      <c r="E764" s="41"/>
      <c r="F764" s="42"/>
      <c r="G764" s="41"/>
      <c r="H764" s="41"/>
      <c r="I764" s="44"/>
      <c r="J764" s="47"/>
      <c r="K764" s="45"/>
      <c r="L764" s="107"/>
      <c r="M764" s="107"/>
      <c r="N764" s="107"/>
      <c r="O764" s="205"/>
    </row>
    <row r="765" spans="1:15" ht="15" customHeight="1" x14ac:dyDescent="0.25">
      <c r="A765" s="104"/>
      <c r="B765" s="41"/>
      <c r="C765" s="43"/>
      <c r="D765" s="41"/>
      <c r="E765" s="41"/>
      <c r="F765" s="42"/>
      <c r="G765" s="41"/>
      <c r="H765" s="41"/>
      <c r="I765" s="44"/>
      <c r="J765" s="47"/>
      <c r="K765" s="45"/>
      <c r="L765" s="107"/>
      <c r="M765" s="107"/>
      <c r="N765" s="107"/>
      <c r="O765" s="205"/>
    </row>
    <row r="766" spans="1:15" ht="15" customHeight="1" x14ac:dyDescent="0.25">
      <c r="A766" s="104"/>
      <c r="B766" s="41"/>
      <c r="C766" s="43"/>
      <c r="D766" s="41"/>
      <c r="E766" s="41"/>
      <c r="F766" s="42"/>
      <c r="G766" s="41"/>
      <c r="H766" s="41"/>
      <c r="I766" s="44"/>
      <c r="J766" s="47"/>
      <c r="K766" s="45"/>
      <c r="L766" s="107"/>
      <c r="M766" s="107"/>
      <c r="N766" s="107"/>
      <c r="O766" s="205"/>
    </row>
    <row r="767" spans="1:15" ht="15" customHeight="1" x14ac:dyDescent="0.25">
      <c r="A767" s="104"/>
      <c r="B767" s="41"/>
      <c r="C767" s="43"/>
      <c r="D767" s="41"/>
      <c r="E767" s="41"/>
      <c r="F767" s="42"/>
      <c r="G767" s="41"/>
      <c r="H767" s="41"/>
      <c r="I767" s="44"/>
      <c r="J767" s="47"/>
      <c r="K767" s="45"/>
      <c r="L767" s="107"/>
      <c r="M767" s="107"/>
      <c r="N767" s="107"/>
      <c r="O767" s="205"/>
    </row>
    <row r="768" spans="1:15" ht="15" customHeight="1" x14ac:dyDescent="0.25">
      <c r="A768" s="104"/>
      <c r="B768" s="41"/>
      <c r="C768" s="43"/>
      <c r="D768" s="41"/>
      <c r="E768" s="41"/>
      <c r="F768" s="42"/>
      <c r="G768" s="41"/>
      <c r="H768" s="41"/>
      <c r="I768" s="44"/>
      <c r="J768" s="47"/>
      <c r="K768" s="45"/>
      <c r="L768" s="107"/>
      <c r="M768" s="107"/>
      <c r="N768" s="107"/>
      <c r="O768" s="205"/>
    </row>
    <row r="769" spans="1:15" ht="15" customHeight="1" x14ac:dyDescent="0.25">
      <c r="A769" s="104"/>
      <c r="B769" s="41"/>
      <c r="C769" s="43"/>
      <c r="D769" s="41"/>
      <c r="E769" s="41"/>
      <c r="F769" s="42"/>
      <c r="G769" s="41"/>
      <c r="H769" s="41"/>
      <c r="I769" s="44"/>
      <c r="J769" s="47"/>
      <c r="K769" s="45"/>
      <c r="L769" s="107"/>
      <c r="M769" s="107"/>
      <c r="N769" s="107"/>
      <c r="O769" s="205"/>
    </row>
    <row r="770" spans="1:15" ht="15" customHeight="1" x14ac:dyDescent="0.25">
      <c r="A770" s="104"/>
      <c r="B770" s="41"/>
      <c r="C770" s="43"/>
      <c r="D770" s="41"/>
      <c r="E770" s="41"/>
      <c r="F770" s="42"/>
      <c r="G770" s="41"/>
      <c r="H770" s="41"/>
      <c r="I770" s="44"/>
      <c r="J770" s="47"/>
      <c r="K770" s="45"/>
      <c r="L770" s="107"/>
      <c r="M770" s="107"/>
      <c r="N770" s="107"/>
      <c r="O770" s="205"/>
    </row>
    <row r="771" spans="1:15" ht="15" customHeight="1" x14ac:dyDescent="0.25">
      <c r="A771" s="104"/>
      <c r="B771" s="41"/>
      <c r="C771" s="43"/>
      <c r="D771" s="41"/>
      <c r="E771" s="41"/>
      <c r="F771" s="42"/>
      <c r="G771" s="41"/>
      <c r="H771" s="41"/>
      <c r="I771" s="44"/>
      <c r="J771" s="47"/>
      <c r="K771" s="45"/>
      <c r="L771" s="107"/>
      <c r="M771" s="107"/>
      <c r="N771" s="107"/>
      <c r="O771" s="205"/>
    </row>
    <row r="772" spans="1:15" ht="15" customHeight="1" x14ac:dyDescent="0.25">
      <c r="A772" s="104"/>
      <c r="B772" s="41"/>
      <c r="C772" s="43"/>
      <c r="D772" s="41"/>
      <c r="E772" s="41"/>
      <c r="F772" s="42"/>
      <c r="G772" s="41"/>
      <c r="H772" s="41"/>
      <c r="I772" s="44"/>
      <c r="J772" s="47"/>
      <c r="K772" s="45"/>
      <c r="L772" s="107"/>
      <c r="M772" s="107"/>
      <c r="N772" s="107"/>
      <c r="O772" s="205"/>
    </row>
    <row r="773" spans="1:15" ht="15" customHeight="1" x14ac:dyDescent="0.25">
      <c r="A773" s="104"/>
      <c r="B773" s="41"/>
      <c r="C773" s="43"/>
      <c r="D773" s="41"/>
      <c r="E773" s="41"/>
      <c r="F773" s="42"/>
      <c r="G773" s="41"/>
      <c r="H773" s="41"/>
      <c r="I773" s="44"/>
      <c r="J773" s="47"/>
      <c r="K773" s="45"/>
      <c r="L773" s="107"/>
      <c r="M773" s="107"/>
      <c r="N773" s="107"/>
      <c r="O773" s="205"/>
    </row>
    <row r="774" spans="1:15" ht="15" customHeight="1" x14ac:dyDescent="0.25">
      <c r="A774" s="104"/>
      <c r="B774" s="41"/>
      <c r="C774" s="43"/>
      <c r="D774" s="41"/>
      <c r="E774" s="41"/>
      <c r="F774" s="42"/>
      <c r="G774" s="41"/>
      <c r="H774" s="41"/>
      <c r="I774" s="44"/>
      <c r="J774" s="47"/>
      <c r="K774" s="45"/>
      <c r="L774" s="107"/>
      <c r="M774" s="107"/>
      <c r="N774" s="107"/>
      <c r="O774" s="205"/>
    </row>
    <row r="775" spans="1:15" ht="15" customHeight="1" x14ac:dyDescent="0.25">
      <c r="A775" s="104"/>
      <c r="B775" s="41"/>
      <c r="C775" s="43"/>
      <c r="D775" s="41"/>
      <c r="E775" s="41"/>
      <c r="F775" s="42"/>
      <c r="G775" s="41"/>
      <c r="H775" s="41"/>
      <c r="I775" s="44"/>
      <c r="J775" s="47"/>
      <c r="K775" s="45"/>
      <c r="L775" s="107"/>
      <c r="M775" s="107"/>
      <c r="N775" s="107"/>
      <c r="O775" s="205"/>
    </row>
    <row r="776" spans="1:15" ht="15" customHeight="1" x14ac:dyDescent="0.25">
      <c r="A776" s="104"/>
      <c r="B776" s="41"/>
      <c r="C776" s="43"/>
      <c r="D776" s="41"/>
      <c r="E776" s="41"/>
      <c r="F776" s="42"/>
      <c r="G776" s="41"/>
      <c r="H776" s="41"/>
      <c r="I776" s="44"/>
      <c r="J776" s="47"/>
      <c r="K776" s="45"/>
      <c r="L776" s="107"/>
      <c r="M776" s="107"/>
      <c r="N776" s="107"/>
      <c r="O776" s="205"/>
    </row>
    <row r="777" spans="1:15" ht="15" customHeight="1" x14ac:dyDescent="0.25">
      <c r="A777" s="104"/>
      <c r="B777" s="41"/>
      <c r="C777" s="43"/>
      <c r="D777" s="41"/>
      <c r="E777" s="41"/>
      <c r="F777" s="42"/>
      <c r="G777" s="41"/>
      <c r="H777" s="41"/>
      <c r="I777" s="44"/>
      <c r="J777" s="47"/>
      <c r="K777" s="45"/>
      <c r="L777" s="107"/>
      <c r="M777" s="107"/>
      <c r="N777" s="107"/>
      <c r="O777" s="205"/>
    </row>
    <row r="778" spans="1:15" ht="15" customHeight="1" x14ac:dyDescent="0.25">
      <c r="A778" s="104"/>
      <c r="B778" s="41"/>
      <c r="C778" s="43"/>
      <c r="D778" s="41"/>
      <c r="E778" s="41"/>
      <c r="F778" s="42"/>
      <c r="G778" s="41"/>
      <c r="H778" s="41"/>
      <c r="I778" s="44"/>
      <c r="J778" s="47"/>
      <c r="K778" s="45"/>
      <c r="L778" s="107"/>
      <c r="M778" s="107"/>
      <c r="N778" s="107"/>
      <c r="O778" s="205"/>
    </row>
    <row r="779" spans="1:15" ht="15" customHeight="1" x14ac:dyDescent="0.25">
      <c r="A779" s="104"/>
      <c r="B779" s="41"/>
      <c r="C779" s="43"/>
      <c r="D779" s="41"/>
      <c r="E779" s="41"/>
      <c r="F779" s="42"/>
      <c r="G779" s="41"/>
      <c r="H779" s="41"/>
      <c r="I779" s="44"/>
      <c r="J779" s="47"/>
      <c r="K779" s="45"/>
      <c r="L779" s="107"/>
      <c r="M779" s="107"/>
      <c r="N779" s="107"/>
      <c r="O779" s="205"/>
    </row>
    <row r="780" spans="1:15" ht="15" customHeight="1" x14ac:dyDescent="0.25">
      <c r="A780" s="104"/>
      <c r="B780" s="41"/>
      <c r="C780" s="43"/>
      <c r="D780" s="41"/>
      <c r="E780" s="41"/>
      <c r="F780" s="42"/>
      <c r="G780" s="41"/>
      <c r="H780" s="41"/>
      <c r="I780" s="44"/>
      <c r="J780" s="47"/>
      <c r="K780" s="45"/>
      <c r="L780" s="107"/>
      <c r="M780" s="107"/>
      <c r="N780" s="107"/>
      <c r="O780" s="205"/>
    </row>
    <row r="781" spans="1:15" ht="15" customHeight="1" x14ac:dyDescent="0.25">
      <c r="A781" s="104"/>
      <c r="B781" s="41"/>
      <c r="C781" s="43"/>
      <c r="D781" s="41"/>
      <c r="E781" s="41"/>
      <c r="F781" s="42"/>
      <c r="G781" s="41"/>
      <c r="H781" s="41"/>
      <c r="I781" s="44"/>
      <c r="J781" s="47"/>
      <c r="K781" s="45"/>
      <c r="L781" s="107"/>
      <c r="M781" s="107"/>
      <c r="N781" s="107"/>
      <c r="O781" s="205"/>
    </row>
    <row r="782" spans="1:15" ht="15" customHeight="1" x14ac:dyDescent="0.25">
      <c r="A782" s="104"/>
      <c r="B782" s="41"/>
      <c r="C782" s="43"/>
      <c r="D782" s="41"/>
      <c r="E782" s="41"/>
      <c r="F782" s="42"/>
      <c r="G782" s="41"/>
      <c r="H782" s="41"/>
      <c r="I782" s="44"/>
      <c r="J782" s="47"/>
      <c r="K782" s="45"/>
      <c r="L782" s="107"/>
      <c r="M782" s="107"/>
      <c r="N782" s="107"/>
      <c r="O782" s="205"/>
    </row>
    <row r="783" spans="1:15" ht="15" customHeight="1" x14ac:dyDescent="0.25">
      <c r="A783" s="104"/>
      <c r="B783" s="41"/>
      <c r="C783" s="43"/>
      <c r="D783" s="41"/>
      <c r="E783" s="41"/>
      <c r="F783" s="42"/>
      <c r="G783" s="41"/>
      <c r="H783" s="41"/>
      <c r="I783" s="44"/>
      <c r="J783" s="47"/>
      <c r="K783" s="45"/>
      <c r="L783" s="107"/>
      <c r="M783" s="107"/>
      <c r="N783" s="107"/>
      <c r="O783" s="205"/>
    </row>
    <row r="784" spans="1:15" ht="15" customHeight="1" x14ac:dyDescent="0.25">
      <c r="A784" s="104"/>
      <c r="B784" s="41"/>
      <c r="C784" s="43"/>
      <c r="D784" s="41"/>
      <c r="E784" s="41"/>
      <c r="F784" s="42"/>
      <c r="G784" s="41"/>
      <c r="H784" s="41"/>
      <c r="I784" s="44"/>
      <c r="J784" s="47"/>
      <c r="K784" s="45"/>
      <c r="L784" s="107"/>
      <c r="M784" s="107"/>
      <c r="N784" s="107"/>
      <c r="O784" s="205"/>
    </row>
    <row r="785" spans="1:15" ht="15" customHeight="1" x14ac:dyDescent="0.25">
      <c r="A785" s="104"/>
      <c r="B785" s="41"/>
      <c r="C785" s="43"/>
      <c r="D785" s="41"/>
      <c r="E785" s="41"/>
      <c r="F785" s="42"/>
      <c r="G785" s="41"/>
      <c r="H785" s="41"/>
      <c r="I785" s="44"/>
      <c r="J785" s="47"/>
      <c r="K785" s="45"/>
      <c r="L785" s="107"/>
      <c r="M785" s="107"/>
      <c r="N785" s="107"/>
      <c r="O785" s="205"/>
    </row>
    <row r="786" spans="1:15" ht="15" customHeight="1" x14ac:dyDescent="0.25">
      <c r="A786" s="104"/>
      <c r="B786" s="41"/>
      <c r="C786" s="43"/>
      <c r="D786" s="41"/>
      <c r="E786" s="41"/>
      <c r="F786" s="42"/>
      <c r="G786" s="41"/>
      <c r="H786" s="41"/>
      <c r="I786" s="44"/>
      <c r="J786" s="47"/>
      <c r="K786" s="45"/>
      <c r="L786" s="107"/>
      <c r="M786" s="107"/>
      <c r="N786" s="107"/>
      <c r="O786" s="205"/>
    </row>
    <row r="787" spans="1:15" ht="15" customHeight="1" x14ac:dyDescent="0.25">
      <c r="A787" s="104"/>
      <c r="B787" s="41"/>
      <c r="C787" s="43"/>
      <c r="D787" s="41"/>
      <c r="E787" s="41"/>
      <c r="F787" s="42"/>
      <c r="G787" s="41"/>
      <c r="H787" s="41"/>
      <c r="I787" s="44"/>
      <c r="J787" s="47"/>
      <c r="K787" s="45"/>
      <c r="L787" s="107"/>
      <c r="M787" s="107"/>
      <c r="N787" s="107"/>
      <c r="O787" s="205"/>
    </row>
    <row r="788" spans="1:15" ht="15" customHeight="1" x14ac:dyDescent="0.25">
      <c r="A788" s="104"/>
      <c r="B788" s="41"/>
      <c r="C788" s="43"/>
      <c r="D788" s="41"/>
      <c r="E788" s="41"/>
      <c r="F788" s="42"/>
      <c r="G788" s="41"/>
      <c r="H788" s="41"/>
      <c r="I788" s="44"/>
      <c r="J788" s="47"/>
      <c r="K788" s="45"/>
      <c r="L788" s="107"/>
      <c r="M788" s="107"/>
      <c r="N788" s="107"/>
      <c r="O788" s="205"/>
    </row>
    <row r="789" spans="1:15" ht="15" customHeight="1" x14ac:dyDescent="0.25">
      <c r="A789" s="104"/>
      <c r="B789" s="41"/>
      <c r="C789" s="43"/>
      <c r="D789" s="41"/>
      <c r="E789" s="41"/>
      <c r="F789" s="42"/>
      <c r="G789" s="41"/>
      <c r="H789" s="41"/>
      <c r="I789" s="44"/>
      <c r="J789" s="47"/>
      <c r="K789" s="45"/>
      <c r="L789" s="107"/>
      <c r="M789" s="107"/>
      <c r="N789" s="107"/>
      <c r="O789" s="205"/>
    </row>
    <row r="790" spans="1:15" ht="15" customHeight="1" x14ac:dyDescent="0.25">
      <c r="A790" s="104"/>
      <c r="B790" s="41"/>
      <c r="C790" s="43"/>
      <c r="D790" s="41"/>
      <c r="E790" s="41"/>
      <c r="F790" s="42"/>
      <c r="G790" s="41"/>
      <c r="H790" s="41"/>
      <c r="I790" s="44"/>
      <c r="J790" s="47"/>
      <c r="K790" s="45"/>
      <c r="L790" s="107"/>
      <c r="M790" s="107"/>
      <c r="N790" s="107"/>
      <c r="O790" s="205"/>
    </row>
    <row r="791" spans="1:15" ht="15" customHeight="1" x14ac:dyDescent="0.25">
      <c r="A791" s="104"/>
      <c r="B791" s="41"/>
      <c r="C791" s="43"/>
      <c r="D791" s="41"/>
      <c r="E791" s="41"/>
      <c r="F791" s="42"/>
      <c r="G791" s="41"/>
      <c r="H791" s="41"/>
      <c r="I791" s="44"/>
      <c r="J791" s="47"/>
      <c r="K791" s="45"/>
      <c r="L791" s="107"/>
      <c r="M791" s="107"/>
      <c r="N791" s="107"/>
      <c r="O791" s="205"/>
    </row>
    <row r="792" spans="1:15" ht="15" customHeight="1" x14ac:dyDescent="0.25">
      <c r="A792" s="104"/>
      <c r="B792" s="41"/>
      <c r="C792" s="43"/>
      <c r="D792" s="41"/>
      <c r="E792" s="41"/>
      <c r="F792" s="42"/>
      <c r="G792" s="41"/>
      <c r="H792" s="41"/>
      <c r="I792" s="44"/>
      <c r="J792" s="47"/>
      <c r="K792" s="45"/>
      <c r="L792" s="107"/>
      <c r="M792" s="107"/>
      <c r="N792" s="107"/>
      <c r="O792" s="205"/>
    </row>
    <row r="793" spans="1:15" ht="15" customHeight="1" x14ac:dyDescent="0.25">
      <c r="A793" s="104"/>
      <c r="B793" s="41"/>
      <c r="C793" s="43"/>
      <c r="D793" s="41"/>
      <c r="E793" s="41"/>
      <c r="F793" s="42"/>
      <c r="G793" s="41"/>
      <c r="H793" s="41"/>
      <c r="I793" s="44"/>
      <c r="J793" s="47"/>
      <c r="K793" s="45"/>
      <c r="L793" s="107"/>
      <c r="M793" s="107"/>
      <c r="N793" s="107"/>
      <c r="O793" s="205"/>
    </row>
    <row r="794" spans="1:15" ht="15" customHeight="1" x14ac:dyDescent="0.25">
      <c r="A794" s="104"/>
      <c r="B794" s="41"/>
      <c r="C794" s="43"/>
      <c r="D794" s="41"/>
      <c r="E794" s="41"/>
      <c r="F794" s="42"/>
      <c r="G794" s="41"/>
      <c r="H794" s="41"/>
      <c r="I794" s="44"/>
      <c r="J794" s="47"/>
      <c r="K794" s="45"/>
      <c r="L794" s="107"/>
      <c r="M794" s="107"/>
      <c r="N794" s="107"/>
      <c r="O794" s="205"/>
    </row>
    <row r="795" spans="1:15" ht="15" customHeight="1" x14ac:dyDescent="0.25">
      <c r="A795" s="104"/>
      <c r="B795" s="41"/>
      <c r="C795" s="43"/>
      <c r="D795" s="41"/>
      <c r="E795" s="41"/>
      <c r="F795" s="42"/>
      <c r="G795" s="41"/>
      <c r="H795" s="41"/>
      <c r="I795" s="44"/>
      <c r="J795" s="47"/>
      <c r="K795" s="45"/>
      <c r="L795" s="107"/>
      <c r="M795" s="107"/>
      <c r="N795" s="107"/>
      <c r="O795" s="205"/>
    </row>
    <row r="796" spans="1:15" ht="15" customHeight="1" x14ac:dyDescent="0.25">
      <c r="A796" s="104"/>
      <c r="B796" s="41"/>
      <c r="C796" s="43"/>
      <c r="D796" s="41"/>
      <c r="E796" s="41"/>
      <c r="F796" s="42"/>
      <c r="G796" s="41"/>
      <c r="H796" s="41"/>
      <c r="I796" s="44"/>
      <c r="J796" s="47"/>
      <c r="K796" s="45"/>
      <c r="L796" s="107"/>
      <c r="M796" s="107"/>
      <c r="N796" s="107"/>
      <c r="O796" s="205"/>
    </row>
    <row r="797" spans="1:15" ht="15" customHeight="1" x14ac:dyDescent="0.25">
      <c r="A797" s="104"/>
      <c r="B797" s="41"/>
      <c r="C797" s="43"/>
      <c r="D797" s="41"/>
      <c r="E797" s="41"/>
      <c r="F797" s="42"/>
      <c r="G797" s="41"/>
      <c r="H797" s="41"/>
      <c r="I797" s="44"/>
      <c r="J797" s="47"/>
      <c r="K797" s="45"/>
      <c r="L797" s="107"/>
      <c r="M797" s="107"/>
      <c r="N797" s="107"/>
      <c r="O797" s="205"/>
    </row>
    <row r="798" spans="1:15" ht="15" customHeight="1" x14ac:dyDescent="0.25">
      <c r="A798" s="104"/>
      <c r="B798" s="41"/>
      <c r="C798" s="43"/>
      <c r="D798" s="41"/>
      <c r="E798" s="41"/>
      <c r="F798" s="42"/>
      <c r="G798" s="41"/>
      <c r="H798" s="41"/>
      <c r="I798" s="44"/>
      <c r="J798" s="47"/>
      <c r="K798" s="45"/>
      <c r="L798" s="107"/>
      <c r="M798" s="107"/>
      <c r="N798" s="107"/>
      <c r="O798" s="205"/>
    </row>
    <row r="799" spans="1:15" ht="15" customHeight="1" x14ac:dyDescent="0.25">
      <c r="A799" s="104"/>
      <c r="B799" s="41"/>
      <c r="C799" s="43"/>
      <c r="D799" s="41"/>
      <c r="E799" s="41"/>
      <c r="F799" s="42"/>
      <c r="G799" s="41"/>
      <c r="H799" s="41"/>
      <c r="I799" s="44"/>
      <c r="J799" s="47"/>
      <c r="K799" s="45"/>
      <c r="L799" s="107"/>
      <c r="M799" s="107"/>
      <c r="N799" s="107"/>
      <c r="O799" s="205"/>
    </row>
    <row r="800" spans="1:15" ht="15" customHeight="1" x14ac:dyDescent="0.25">
      <c r="A800" s="104"/>
      <c r="B800" s="41"/>
      <c r="C800" s="43"/>
      <c r="D800" s="41"/>
      <c r="E800" s="41"/>
      <c r="F800" s="42"/>
      <c r="G800" s="41"/>
      <c r="H800" s="41"/>
      <c r="I800" s="44"/>
      <c r="J800" s="47"/>
      <c r="K800" s="45"/>
      <c r="L800" s="107"/>
      <c r="M800" s="107"/>
      <c r="N800" s="107"/>
      <c r="O800" s="205"/>
    </row>
    <row r="801" spans="1:15" ht="15" customHeight="1" x14ac:dyDescent="0.25">
      <c r="A801" s="104"/>
      <c r="B801" s="41"/>
      <c r="C801" s="43"/>
      <c r="D801" s="41"/>
      <c r="E801" s="41"/>
      <c r="F801" s="42"/>
      <c r="G801" s="41"/>
      <c r="H801" s="41"/>
      <c r="I801" s="44"/>
      <c r="J801" s="47"/>
      <c r="K801" s="45"/>
      <c r="L801" s="107"/>
      <c r="M801" s="107"/>
      <c r="N801" s="107"/>
      <c r="O801" s="205"/>
    </row>
    <row r="802" spans="1:15" ht="15" customHeight="1" x14ac:dyDescent="0.25">
      <c r="A802" s="104"/>
      <c r="B802" s="41"/>
      <c r="C802" s="43"/>
      <c r="D802" s="41"/>
      <c r="E802" s="41"/>
      <c r="F802" s="42"/>
      <c r="G802" s="41"/>
      <c r="H802" s="41"/>
      <c r="I802" s="44"/>
      <c r="J802" s="47"/>
      <c r="K802" s="45"/>
      <c r="L802" s="107"/>
      <c r="M802" s="107"/>
      <c r="N802" s="107"/>
      <c r="O802" s="205"/>
    </row>
    <row r="803" spans="1:15" ht="15" customHeight="1" x14ac:dyDescent="0.25">
      <c r="A803" s="104"/>
      <c r="B803" s="41"/>
      <c r="C803" s="43"/>
      <c r="D803" s="41"/>
      <c r="E803" s="41"/>
      <c r="F803" s="42"/>
      <c r="G803" s="41"/>
      <c r="H803" s="41"/>
      <c r="I803" s="44"/>
      <c r="J803" s="47"/>
      <c r="K803" s="45"/>
      <c r="L803" s="107"/>
      <c r="M803" s="107"/>
      <c r="N803" s="107"/>
      <c r="O803" s="205"/>
    </row>
    <row r="804" spans="1:15" ht="15" customHeight="1" x14ac:dyDescent="0.25">
      <c r="A804" s="104"/>
      <c r="B804" s="41"/>
      <c r="C804" s="43"/>
      <c r="D804" s="41"/>
      <c r="E804" s="41"/>
      <c r="F804" s="42"/>
      <c r="G804" s="41"/>
      <c r="H804" s="41"/>
      <c r="I804" s="44"/>
      <c r="J804" s="47"/>
      <c r="K804" s="45"/>
      <c r="L804" s="107"/>
      <c r="M804" s="107"/>
      <c r="N804" s="107"/>
      <c r="O804" s="205"/>
    </row>
    <row r="805" spans="1:15" ht="15" customHeight="1" x14ac:dyDescent="0.25">
      <c r="A805" s="104"/>
      <c r="B805" s="41"/>
      <c r="C805" s="43"/>
      <c r="D805" s="41"/>
      <c r="E805" s="41"/>
      <c r="F805" s="42"/>
      <c r="G805" s="41"/>
      <c r="H805" s="41"/>
      <c r="I805" s="44"/>
      <c r="J805" s="47"/>
      <c r="K805" s="45"/>
      <c r="L805" s="107"/>
      <c r="M805" s="107"/>
      <c r="N805" s="107"/>
      <c r="O805" s="205"/>
    </row>
    <row r="806" spans="1:15" ht="15" customHeight="1" x14ac:dyDescent="0.25">
      <c r="A806" s="104"/>
      <c r="B806" s="41"/>
      <c r="C806" s="43"/>
      <c r="D806" s="41"/>
      <c r="E806" s="41"/>
      <c r="F806" s="42"/>
      <c r="G806" s="41"/>
      <c r="H806" s="41"/>
      <c r="I806" s="44"/>
      <c r="J806" s="47"/>
      <c r="K806" s="45"/>
      <c r="L806" s="107"/>
      <c r="M806" s="107"/>
      <c r="N806" s="107"/>
      <c r="O806" s="205"/>
    </row>
    <row r="807" spans="1:15" ht="15" customHeight="1" x14ac:dyDescent="0.25">
      <c r="A807" s="104"/>
      <c r="B807" s="41"/>
      <c r="C807" s="43"/>
      <c r="D807" s="41"/>
      <c r="E807" s="41"/>
      <c r="F807" s="42"/>
      <c r="G807" s="41"/>
      <c r="H807" s="41"/>
      <c r="I807" s="44"/>
      <c r="J807" s="47"/>
      <c r="K807" s="45"/>
      <c r="L807" s="107"/>
      <c r="M807" s="107"/>
      <c r="N807" s="107"/>
      <c r="O807" s="205"/>
    </row>
    <row r="808" spans="1:15" ht="15" customHeight="1" x14ac:dyDescent="0.25">
      <c r="A808" s="104"/>
      <c r="B808" s="41"/>
      <c r="C808" s="43"/>
      <c r="D808" s="41"/>
      <c r="E808" s="41"/>
      <c r="F808" s="42"/>
      <c r="G808" s="41"/>
      <c r="H808" s="41"/>
      <c r="I808" s="44"/>
      <c r="J808" s="47"/>
      <c r="K808" s="45"/>
      <c r="L808" s="107"/>
      <c r="M808" s="107"/>
      <c r="N808" s="107"/>
      <c r="O808" s="205"/>
    </row>
    <row r="809" spans="1:15" ht="15" customHeight="1" x14ac:dyDescent="0.25">
      <c r="A809" s="104"/>
      <c r="B809" s="41"/>
      <c r="C809" s="43"/>
      <c r="D809" s="41"/>
      <c r="E809" s="41"/>
      <c r="F809" s="42"/>
      <c r="G809" s="41"/>
      <c r="H809" s="41"/>
      <c r="I809" s="44"/>
      <c r="J809" s="47"/>
      <c r="K809" s="45"/>
      <c r="L809" s="107"/>
      <c r="M809" s="107"/>
      <c r="N809" s="107"/>
      <c r="O809" s="205"/>
    </row>
    <row r="810" spans="1:15" ht="15" customHeight="1" x14ac:dyDescent="0.25">
      <c r="A810" s="104"/>
      <c r="B810" s="41"/>
      <c r="C810" s="43"/>
      <c r="D810" s="41"/>
      <c r="E810" s="41"/>
      <c r="F810" s="42"/>
      <c r="G810" s="41"/>
      <c r="H810" s="41"/>
      <c r="I810" s="44"/>
      <c r="J810" s="47"/>
      <c r="K810" s="45"/>
      <c r="L810" s="107"/>
      <c r="M810" s="107"/>
      <c r="N810" s="107"/>
      <c r="O810" s="205"/>
    </row>
    <row r="811" spans="1:15" ht="15" customHeight="1" x14ac:dyDescent="0.25">
      <c r="A811" s="104"/>
      <c r="B811" s="41"/>
      <c r="C811" s="43"/>
      <c r="D811" s="41"/>
      <c r="E811" s="41"/>
      <c r="F811" s="42"/>
      <c r="G811" s="41"/>
      <c r="H811" s="41"/>
      <c r="I811" s="44"/>
      <c r="J811" s="47"/>
      <c r="K811" s="45"/>
      <c r="L811" s="107"/>
      <c r="M811" s="107"/>
      <c r="N811" s="107"/>
      <c r="O811" s="205"/>
    </row>
    <row r="812" spans="1:15" ht="15" customHeight="1" x14ac:dyDescent="0.25">
      <c r="A812" s="104"/>
      <c r="B812" s="41"/>
      <c r="C812" s="43"/>
      <c r="D812" s="41"/>
      <c r="E812" s="41"/>
      <c r="F812" s="42"/>
      <c r="G812" s="41"/>
      <c r="H812" s="41"/>
      <c r="I812" s="44"/>
      <c r="J812" s="47"/>
      <c r="K812" s="45"/>
      <c r="L812" s="107"/>
      <c r="M812" s="107"/>
      <c r="N812" s="107"/>
      <c r="O812" s="205"/>
    </row>
    <row r="813" spans="1:15" ht="15" customHeight="1" x14ac:dyDescent="0.25">
      <c r="A813" s="104"/>
      <c r="B813" s="41"/>
      <c r="C813" s="43"/>
      <c r="D813" s="41"/>
      <c r="E813" s="41"/>
      <c r="F813" s="42"/>
      <c r="G813" s="41"/>
      <c r="H813" s="41"/>
      <c r="I813" s="44"/>
      <c r="J813" s="47"/>
      <c r="K813" s="45"/>
      <c r="L813" s="107"/>
      <c r="M813" s="107"/>
      <c r="N813" s="107"/>
      <c r="O813" s="205"/>
    </row>
    <row r="814" spans="1:15" ht="15" customHeight="1" x14ac:dyDescent="0.25">
      <c r="A814" s="104"/>
      <c r="B814" s="41"/>
      <c r="C814" s="43"/>
      <c r="D814" s="41"/>
      <c r="E814" s="41"/>
      <c r="F814" s="42"/>
      <c r="G814" s="41"/>
      <c r="H814" s="41"/>
      <c r="I814" s="44"/>
      <c r="J814" s="47"/>
      <c r="K814" s="45"/>
      <c r="L814" s="107"/>
      <c r="M814" s="107"/>
      <c r="N814" s="107"/>
      <c r="O814" s="205"/>
    </row>
    <row r="815" spans="1:15" ht="15" customHeight="1" x14ac:dyDescent="0.25">
      <c r="A815" s="104"/>
      <c r="B815" s="41"/>
      <c r="C815" s="43"/>
      <c r="D815" s="41"/>
      <c r="E815" s="41"/>
      <c r="F815" s="42"/>
      <c r="G815" s="41"/>
      <c r="H815" s="41"/>
      <c r="I815" s="44"/>
      <c r="J815" s="47"/>
      <c r="K815" s="45"/>
      <c r="L815" s="107"/>
      <c r="M815" s="107"/>
      <c r="N815" s="107"/>
      <c r="O815" s="205"/>
    </row>
    <row r="816" spans="1:15" ht="15" customHeight="1" x14ac:dyDescent="0.25">
      <c r="A816" s="104"/>
      <c r="B816" s="41"/>
      <c r="C816" s="43"/>
      <c r="D816" s="41"/>
      <c r="E816" s="41"/>
      <c r="F816" s="42"/>
      <c r="G816" s="41"/>
      <c r="H816" s="41"/>
      <c r="I816" s="44"/>
      <c r="J816" s="47"/>
      <c r="K816" s="45"/>
      <c r="L816" s="107"/>
      <c r="M816" s="107"/>
      <c r="N816" s="107"/>
      <c r="O816" s="205"/>
    </row>
    <row r="817" spans="1:15" ht="15" customHeight="1" x14ac:dyDescent="0.25">
      <c r="A817" s="104"/>
      <c r="B817" s="41"/>
      <c r="C817" s="43"/>
      <c r="D817" s="41"/>
      <c r="E817" s="41"/>
      <c r="F817" s="42"/>
      <c r="G817" s="41"/>
      <c r="H817" s="41"/>
      <c r="I817" s="44"/>
      <c r="J817" s="47"/>
      <c r="K817" s="45"/>
      <c r="L817" s="107"/>
      <c r="M817" s="107"/>
      <c r="N817" s="107"/>
      <c r="O817" s="205"/>
    </row>
    <row r="818" spans="1:15" ht="15" customHeight="1" x14ac:dyDescent="0.25">
      <c r="A818" s="104"/>
      <c r="B818" s="41"/>
      <c r="C818" s="43"/>
      <c r="D818" s="41"/>
      <c r="E818" s="41"/>
      <c r="F818" s="42"/>
      <c r="G818" s="41"/>
      <c r="H818" s="41"/>
      <c r="I818" s="44"/>
      <c r="J818" s="47"/>
      <c r="K818" s="45"/>
      <c r="L818" s="107"/>
      <c r="M818" s="107"/>
      <c r="N818" s="107"/>
      <c r="O818" s="205"/>
    </row>
    <row r="819" spans="1:15" ht="15" customHeight="1" x14ac:dyDescent="0.25">
      <c r="A819" s="104"/>
      <c r="B819" s="41"/>
      <c r="C819" s="43"/>
      <c r="D819" s="41"/>
      <c r="E819" s="41"/>
      <c r="F819" s="42"/>
      <c r="G819" s="41"/>
      <c r="H819" s="41"/>
      <c r="I819" s="44"/>
      <c r="J819" s="47"/>
      <c r="K819" s="45"/>
      <c r="L819" s="107"/>
      <c r="M819" s="107"/>
      <c r="N819" s="107"/>
      <c r="O819" s="205"/>
    </row>
    <row r="820" spans="1:15" ht="15" customHeight="1" x14ac:dyDescent="0.25">
      <c r="A820" s="104"/>
      <c r="B820" s="41"/>
      <c r="C820" s="43"/>
      <c r="D820" s="41"/>
      <c r="E820" s="41"/>
      <c r="F820" s="42"/>
      <c r="G820" s="41"/>
      <c r="H820" s="41"/>
      <c r="I820" s="44"/>
      <c r="J820" s="47"/>
      <c r="K820" s="45"/>
      <c r="L820" s="107"/>
      <c r="M820" s="107"/>
      <c r="N820" s="107"/>
      <c r="O820" s="205"/>
    </row>
    <row r="821" spans="1:15" ht="15" customHeight="1" x14ac:dyDescent="0.25">
      <c r="A821" s="104"/>
      <c r="B821" s="41"/>
      <c r="C821" s="43"/>
      <c r="D821" s="41"/>
      <c r="E821" s="41"/>
      <c r="F821" s="42"/>
      <c r="G821" s="41"/>
      <c r="H821" s="41"/>
      <c r="I821" s="44"/>
      <c r="J821" s="47"/>
      <c r="K821" s="45"/>
      <c r="L821" s="107"/>
      <c r="M821" s="107"/>
      <c r="N821" s="107"/>
      <c r="O821" s="205"/>
    </row>
    <row r="822" spans="1:15" ht="15" customHeight="1" x14ac:dyDescent="0.25">
      <c r="A822" s="104"/>
      <c r="B822" s="41"/>
      <c r="C822" s="43"/>
      <c r="D822" s="41"/>
      <c r="E822" s="41"/>
      <c r="F822" s="42"/>
      <c r="G822" s="41"/>
      <c r="H822" s="41"/>
      <c r="I822" s="44"/>
      <c r="J822" s="47"/>
      <c r="K822" s="45"/>
      <c r="L822" s="107"/>
      <c r="M822" s="107"/>
      <c r="N822" s="107"/>
      <c r="O822" s="205"/>
    </row>
    <row r="823" spans="1:15" ht="15" customHeight="1" x14ac:dyDescent="0.25">
      <c r="A823" s="104"/>
      <c r="B823" s="41"/>
      <c r="C823" s="43"/>
      <c r="D823" s="41"/>
      <c r="E823" s="41"/>
      <c r="F823" s="42"/>
      <c r="G823" s="41"/>
      <c r="H823" s="41"/>
      <c r="I823" s="44"/>
      <c r="J823" s="47"/>
      <c r="K823" s="45"/>
      <c r="L823" s="107"/>
      <c r="M823" s="107"/>
      <c r="N823" s="107"/>
      <c r="O823" s="205"/>
    </row>
    <row r="824" spans="1:15" ht="15" customHeight="1" x14ac:dyDescent="0.25">
      <c r="A824" s="104"/>
      <c r="B824" s="41"/>
      <c r="C824" s="43"/>
      <c r="D824" s="41"/>
      <c r="E824" s="41"/>
      <c r="F824" s="42"/>
      <c r="G824" s="41"/>
      <c r="H824" s="41"/>
      <c r="I824" s="44"/>
      <c r="J824" s="47"/>
      <c r="K824" s="45"/>
      <c r="L824" s="107"/>
      <c r="M824" s="107"/>
      <c r="N824" s="107"/>
      <c r="O824" s="205"/>
    </row>
    <row r="825" spans="1:15" ht="15" customHeight="1" x14ac:dyDescent="0.25">
      <c r="A825" s="104"/>
      <c r="B825" s="41"/>
      <c r="C825" s="43"/>
      <c r="D825" s="41"/>
      <c r="E825" s="41"/>
      <c r="F825" s="42"/>
      <c r="G825" s="41"/>
      <c r="H825" s="41"/>
      <c r="I825" s="44"/>
      <c r="J825" s="47"/>
      <c r="K825" s="45"/>
      <c r="L825" s="107"/>
      <c r="M825" s="107"/>
      <c r="N825" s="107"/>
      <c r="O825" s="205"/>
    </row>
    <row r="826" spans="1:15" ht="15" customHeight="1" x14ac:dyDescent="0.25">
      <c r="A826" s="104"/>
      <c r="B826" s="41"/>
      <c r="C826" s="43"/>
      <c r="D826" s="41"/>
      <c r="E826" s="41"/>
      <c r="F826" s="42"/>
      <c r="G826" s="41"/>
      <c r="H826" s="41"/>
      <c r="I826" s="44"/>
      <c r="J826" s="47"/>
      <c r="K826" s="45"/>
      <c r="L826" s="107"/>
      <c r="M826" s="107"/>
      <c r="N826" s="107"/>
      <c r="O826" s="205"/>
    </row>
    <row r="827" spans="1:15" ht="15" customHeight="1" x14ac:dyDescent="0.25">
      <c r="A827" s="104"/>
      <c r="B827" s="41"/>
      <c r="C827" s="43"/>
      <c r="D827" s="41"/>
      <c r="E827" s="41"/>
      <c r="F827" s="42"/>
      <c r="G827" s="41"/>
      <c r="H827" s="41"/>
      <c r="I827" s="44"/>
      <c r="J827" s="47"/>
      <c r="K827" s="45"/>
      <c r="L827" s="107"/>
      <c r="M827" s="107"/>
      <c r="N827" s="107"/>
      <c r="O827" s="205"/>
    </row>
    <row r="828" spans="1:15" ht="15" customHeight="1" x14ac:dyDescent="0.25">
      <c r="A828" s="104"/>
      <c r="B828" s="41"/>
      <c r="C828" s="43"/>
      <c r="D828" s="41"/>
      <c r="E828" s="41"/>
      <c r="F828" s="42"/>
      <c r="G828" s="41"/>
      <c r="H828" s="41"/>
      <c r="I828" s="44"/>
      <c r="J828" s="47"/>
      <c r="K828" s="45"/>
      <c r="L828" s="107"/>
      <c r="M828" s="107"/>
      <c r="N828" s="107"/>
      <c r="O828" s="205"/>
    </row>
    <row r="829" spans="1:15" ht="15" customHeight="1" x14ac:dyDescent="0.25">
      <c r="A829" s="104"/>
      <c r="B829" s="41"/>
      <c r="C829" s="43"/>
      <c r="D829" s="41"/>
      <c r="E829" s="41"/>
      <c r="F829" s="42"/>
      <c r="G829" s="41"/>
      <c r="H829" s="41"/>
      <c r="I829" s="44"/>
      <c r="J829" s="47"/>
      <c r="K829" s="45"/>
      <c r="L829" s="107"/>
      <c r="M829" s="107"/>
      <c r="N829" s="107"/>
      <c r="O829" s="205"/>
    </row>
    <row r="830" spans="1:15" ht="15" customHeight="1" x14ac:dyDescent="0.25">
      <c r="A830" s="104"/>
      <c r="B830" s="41"/>
      <c r="C830" s="43"/>
      <c r="D830" s="41"/>
      <c r="E830" s="41"/>
      <c r="F830" s="42"/>
      <c r="G830" s="41"/>
      <c r="H830" s="41"/>
      <c r="I830" s="44"/>
      <c r="J830" s="47"/>
      <c r="K830" s="45"/>
      <c r="L830" s="107"/>
      <c r="M830" s="107"/>
      <c r="N830" s="107"/>
      <c r="O830" s="205"/>
    </row>
    <row r="831" spans="1:15" ht="15" customHeight="1" x14ac:dyDescent="0.25">
      <c r="A831" s="104"/>
      <c r="B831" s="41"/>
      <c r="C831" s="43"/>
      <c r="D831" s="41"/>
      <c r="E831" s="41"/>
      <c r="F831" s="42"/>
      <c r="G831" s="41"/>
      <c r="H831" s="41"/>
      <c r="I831" s="44"/>
      <c r="J831" s="47"/>
      <c r="K831" s="45"/>
      <c r="L831" s="107"/>
      <c r="M831" s="107"/>
      <c r="N831" s="107"/>
      <c r="O831" s="205"/>
    </row>
    <row r="832" spans="1:15" ht="15" customHeight="1" x14ac:dyDescent="0.25">
      <c r="A832" s="104"/>
      <c r="B832" s="41"/>
      <c r="C832" s="43"/>
      <c r="D832" s="41"/>
      <c r="E832" s="41"/>
      <c r="F832" s="42"/>
      <c r="G832" s="41"/>
      <c r="H832" s="41"/>
      <c r="I832" s="44"/>
      <c r="J832" s="47"/>
      <c r="K832" s="45"/>
      <c r="L832" s="107"/>
      <c r="M832" s="107"/>
      <c r="N832" s="107"/>
      <c r="O832" s="205"/>
    </row>
    <row r="833" spans="1:15" ht="15" customHeight="1" x14ac:dyDescent="0.25">
      <c r="A833" s="104"/>
      <c r="B833" s="41"/>
      <c r="C833" s="43"/>
      <c r="D833" s="41"/>
      <c r="E833" s="41"/>
      <c r="F833" s="42"/>
      <c r="G833" s="41"/>
      <c r="H833" s="41"/>
      <c r="I833" s="44"/>
      <c r="J833" s="47"/>
      <c r="K833" s="45"/>
      <c r="L833" s="107"/>
      <c r="M833" s="107"/>
      <c r="N833" s="107"/>
      <c r="O833" s="205"/>
    </row>
    <row r="834" spans="1:15" ht="15" customHeight="1" x14ac:dyDescent="0.25">
      <c r="A834" s="104"/>
      <c r="B834" s="41"/>
      <c r="C834" s="43"/>
      <c r="D834" s="41"/>
      <c r="E834" s="41"/>
      <c r="F834" s="42"/>
      <c r="G834" s="41"/>
      <c r="H834" s="41"/>
      <c r="I834" s="44"/>
      <c r="J834" s="47"/>
      <c r="K834" s="45"/>
      <c r="L834" s="107"/>
      <c r="M834" s="107"/>
      <c r="N834" s="107"/>
      <c r="O834" s="205"/>
    </row>
    <row r="835" spans="1:15" ht="15" customHeight="1" x14ac:dyDescent="0.25">
      <c r="A835" s="104"/>
      <c r="B835" s="41"/>
      <c r="C835" s="43"/>
      <c r="D835" s="41"/>
      <c r="E835" s="41"/>
      <c r="F835" s="42"/>
      <c r="G835" s="41"/>
      <c r="H835" s="41"/>
      <c r="I835" s="44"/>
      <c r="J835" s="47"/>
      <c r="K835" s="45"/>
      <c r="L835" s="107"/>
      <c r="M835" s="107"/>
      <c r="N835" s="107"/>
      <c r="O835" s="205"/>
    </row>
    <row r="836" spans="1:15" ht="15" customHeight="1" x14ac:dyDescent="0.25">
      <c r="A836" s="104"/>
      <c r="B836" s="41"/>
      <c r="C836" s="43"/>
      <c r="D836" s="41"/>
      <c r="E836" s="41"/>
      <c r="F836" s="42"/>
      <c r="G836" s="41"/>
      <c r="H836" s="41"/>
      <c r="I836" s="44"/>
      <c r="J836" s="47"/>
      <c r="K836" s="45"/>
      <c r="L836" s="107"/>
      <c r="M836" s="107"/>
      <c r="N836" s="107"/>
      <c r="O836" s="205"/>
    </row>
    <row r="837" spans="1:15" ht="15" customHeight="1" x14ac:dyDescent="0.25">
      <c r="A837" s="104"/>
      <c r="B837" s="41"/>
      <c r="C837" s="43"/>
      <c r="D837" s="41"/>
      <c r="E837" s="41"/>
      <c r="F837" s="42"/>
      <c r="G837" s="41"/>
      <c r="H837" s="41"/>
      <c r="I837" s="44"/>
      <c r="J837" s="47"/>
      <c r="K837" s="45"/>
      <c r="L837" s="107"/>
      <c r="M837" s="107"/>
      <c r="N837" s="107"/>
      <c r="O837" s="205"/>
    </row>
    <row r="838" spans="1:15" ht="15" customHeight="1" x14ac:dyDescent="0.25">
      <c r="A838" s="104"/>
      <c r="B838" s="41"/>
      <c r="C838" s="43"/>
      <c r="D838" s="41"/>
      <c r="E838" s="41"/>
      <c r="F838" s="42"/>
      <c r="G838" s="41"/>
      <c r="H838" s="41"/>
      <c r="I838" s="44"/>
      <c r="J838" s="47"/>
      <c r="K838" s="45"/>
      <c r="L838" s="107"/>
      <c r="M838" s="107"/>
      <c r="N838" s="107"/>
      <c r="O838" s="205"/>
    </row>
    <row r="839" spans="1:15" ht="15" customHeight="1" x14ac:dyDescent="0.25">
      <c r="A839" s="104"/>
      <c r="B839" s="41"/>
      <c r="C839" s="43"/>
      <c r="D839" s="41"/>
      <c r="E839" s="41"/>
      <c r="F839" s="42"/>
      <c r="G839" s="41"/>
      <c r="H839" s="41"/>
      <c r="I839" s="44"/>
      <c r="J839" s="47"/>
      <c r="K839" s="45"/>
      <c r="L839" s="107"/>
      <c r="M839" s="107"/>
      <c r="N839" s="107"/>
      <c r="O839" s="205"/>
    </row>
    <row r="840" spans="1:15" ht="15" customHeight="1" x14ac:dyDescent="0.25">
      <c r="A840" s="104"/>
      <c r="B840" s="41"/>
      <c r="C840" s="43"/>
      <c r="D840" s="41"/>
      <c r="E840" s="41"/>
      <c r="F840" s="42"/>
      <c r="G840" s="41"/>
      <c r="H840" s="41"/>
      <c r="I840" s="44"/>
      <c r="J840" s="47"/>
      <c r="K840" s="45"/>
      <c r="L840" s="107"/>
      <c r="M840" s="107"/>
      <c r="N840" s="107"/>
      <c r="O840" s="205"/>
    </row>
    <row r="841" spans="1:15" ht="15" customHeight="1" x14ac:dyDescent="0.25">
      <c r="A841" s="104"/>
      <c r="B841" s="41"/>
      <c r="C841" s="43"/>
      <c r="D841" s="41"/>
      <c r="E841" s="41"/>
      <c r="F841" s="42"/>
      <c r="G841" s="41"/>
      <c r="H841" s="41"/>
      <c r="I841" s="44"/>
      <c r="J841" s="47"/>
      <c r="K841" s="45"/>
      <c r="L841" s="107"/>
      <c r="M841" s="107"/>
      <c r="N841" s="107"/>
      <c r="O841" s="205"/>
    </row>
    <row r="842" spans="1:15" ht="15" customHeight="1" x14ac:dyDescent="0.25">
      <c r="A842" s="104"/>
      <c r="B842" s="41"/>
      <c r="C842" s="43"/>
      <c r="D842" s="41"/>
      <c r="E842" s="41"/>
      <c r="F842" s="42"/>
      <c r="G842" s="41"/>
      <c r="H842" s="41"/>
      <c r="I842" s="44"/>
      <c r="J842" s="47"/>
      <c r="K842" s="45"/>
      <c r="L842" s="107"/>
      <c r="M842" s="107"/>
      <c r="N842" s="107"/>
      <c r="O842" s="205"/>
    </row>
    <row r="843" spans="1:15" ht="15" customHeight="1" x14ac:dyDescent="0.25">
      <c r="A843" s="104"/>
      <c r="B843" s="41"/>
      <c r="C843" s="43"/>
      <c r="D843" s="41"/>
      <c r="E843" s="41"/>
      <c r="F843" s="42"/>
      <c r="G843" s="41"/>
      <c r="H843" s="41"/>
      <c r="I843" s="44"/>
      <c r="J843" s="47"/>
      <c r="K843" s="45"/>
      <c r="L843" s="107"/>
      <c r="M843" s="107"/>
      <c r="N843" s="107"/>
      <c r="O843" s="205"/>
    </row>
    <row r="844" spans="1:15" ht="15" customHeight="1" x14ac:dyDescent="0.25">
      <c r="A844" s="104"/>
      <c r="B844" s="41"/>
      <c r="C844" s="43"/>
      <c r="D844" s="41"/>
      <c r="E844" s="41"/>
      <c r="F844" s="42"/>
      <c r="G844" s="41"/>
      <c r="H844" s="41"/>
      <c r="I844" s="44"/>
      <c r="J844" s="47"/>
      <c r="K844" s="45"/>
      <c r="L844" s="107"/>
      <c r="M844" s="107"/>
      <c r="N844" s="107"/>
      <c r="O844" s="205"/>
    </row>
    <row r="845" spans="1:15" ht="15" customHeight="1" x14ac:dyDescent="0.25">
      <c r="A845" s="104"/>
      <c r="B845" s="41"/>
      <c r="C845" s="43"/>
      <c r="D845" s="41"/>
      <c r="E845" s="41"/>
      <c r="F845" s="42"/>
      <c r="G845" s="41"/>
      <c r="H845" s="41"/>
      <c r="I845" s="44"/>
      <c r="J845" s="47"/>
      <c r="K845" s="45"/>
      <c r="L845" s="107"/>
      <c r="M845" s="107"/>
      <c r="N845" s="107"/>
      <c r="O845" s="205"/>
    </row>
    <row r="846" spans="1:15" ht="15" customHeight="1" x14ac:dyDescent="0.25">
      <c r="A846" s="104"/>
      <c r="B846" s="41"/>
      <c r="C846" s="43"/>
      <c r="D846" s="41"/>
      <c r="E846" s="41"/>
      <c r="F846" s="42"/>
      <c r="G846" s="41"/>
      <c r="H846" s="41"/>
      <c r="I846" s="44"/>
      <c r="J846" s="47"/>
      <c r="K846" s="45"/>
      <c r="L846" s="107"/>
      <c r="M846" s="107"/>
      <c r="N846" s="107"/>
      <c r="O846" s="205"/>
    </row>
    <row r="847" spans="1:15" ht="15" customHeight="1" x14ac:dyDescent="0.25">
      <c r="A847" s="104"/>
      <c r="B847" s="41"/>
      <c r="C847" s="43"/>
      <c r="D847" s="41"/>
      <c r="E847" s="41"/>
      <c r="F847" s="42"/>
      <c r="G847" s="41"/>
      <c r="H847" s="41"/>
      <c r="I847" s="44"/>
      <c r="J847" s="47"/>
      <c r="K847" s="45"/>
      <c r="L847" s="107"/>
      <c r="M847" s="107"/>
      <c r="N847" s="107"/>
      <c r="O847" s="205"/>
    </row>
    <row r="848" spans="1:15" ht="15" customHeight="1" x14ac:dyDescent="0.25">
      <c r="A848" s="104"/>
      <c r="B848" s="41"/>
      <c r="C848" s="43"/>
      <c r="D848" s="41"/>
      <c r="E848" s="41"/>
      <c r="F848" s="42"/>
      <c r="G848" s="41"/>
      <c r="H848" s="41"/>
      <c r="I848" s="44"/>
      <c r="J848" s="47"/>
      <c r="K848" s="45"/>
      <c r="L848" s="107"/>
      <c r="M848" s="107"/>
      <c r="N848" s="107"/>
      <c r="O848" s="205"/>
    </row>
    <row r="849" spans="1:15" ht="15" customHeight="1" x14ac:dyDescent="0.25">
      <c r="A849" s="104"/>
      <c r="B849" s="41"/>
      <c r="C849" s="43"/>
      <c r="D849" s="41"/>
      <c r="E849" s="41"/>
      <c r="F849" s="42"/>
      <c r="G849" s="41"/>
      <c r="H849" s="41"/>
      <c r="I849" s="44"/>
      <c r="J849" s="47"/>
      <c r="K849" s="45"/>
      <c r="L849" s="107"/>
      <c r="M849" s="107"/>
      <c r="N849" s="107"/>
      <c r="O849" s="205"/>
    </row>
    <row r="850" spans="1:15" ht="15" customHeight="1" x14ac:dyDescent="0.25">
      <c r="A850" s="104"/>
      <c r="B850" s="41"/>
      <c r="C850" s="43"/>
      <c r="D850" s="41"/>
      <c r="E850" s="41"/>
      <c r="F850" s="42"/>
      <c r="G850" s="41"/>
      <c r="H850" s="41"/>
      <c r="I850" s="44"/>
      <c r="J850" s="47"/>
      <c r="K850" s="45"/>
      <c r="L850" s="107"/>
      <c r="M850" s="107"/>
      <c r="N850" s="107"/>
      <c r="O850" s="205"/>
    </row>
    <row r="851" spans="1:15" ht="15" customHeight="1" x14ac:dyDescent="0.25">
      <c r="A851" s="104"/>
      <c r="B851" s="41"/>
      <c r="C851" s="43"/>
      <c r="D851" s="41"/>
      <c r="E851" s="41"/>
      <c r="F851" s="42"/>
      <c r="G851" s="41"/>
      <c r="H851" s="41"/>
      <c r="I851" s="44"/>
      <c r="J851" s="47"/>
      <c r="K851" s="45"/>
      <c r="L851" s="107"/>
      <c r="M851" s="107"/>
      <c r="N851" s="107"/>
      <c r="O851" s="205"/>
    </row>
    <row r="852" spans="1:15" ht="15" customHeight="1" x14ac:dyDescent="0.25">
      <c r="A852" s="104"/>
      <c r="B852" s="41"/>
      <c r="C852" s="43"/>
      <c r="D852" s="41"/>
      <c r="E852" s="41"/>
      <c r="F852" s="42"/>
      <c r="G852" s="41"/>
      <c r="H852" s="41"/>
      <c r="I852" s="44"/>
      <c r="J852" s="47"/>
      <c r="K852" s="45"/>
      <c r="L852" s="107"/>
      <c r="M852" s="107"/>
      <c r="N852" s="107"/>
      <c r="O852" s="205"/>
    </row>
    <row r="853" spans="1:15" ht="15" customHeight="1" x14ac:dyDescent="0.25">
      <c r="A853" s="104"/>
      <c r="B853" s="41"/>
      <c r="C853" s="43"/>
      <c r="D853" s="41"/>
      <c r="E853" s="41"/>
      <c r="F853" s="42"/>
      <c r="G853" s="41"/>
      <c r="H853" s="41"/>
      <c r="I853" s="44"/>
      <c r="J853" s="47"/>
      <c r="K853" s="45"/>
      <c r="L853" s="107"/>
      <c r="M853" s="107"/>
      <c r="N853" s="107"/>
      <c r="O853" s="205"/>
    </row>
    <row r="854" spans="1:15" ht="15" customHeight="1" x14ac:dyDescent="0.25">
      <c r="A854" s="104"/>
      <c r="B854" s="41"/>
      <c r="C854" s="43"/>
      <c r="D854" s="41"/>
      <c r="E854" s="41"/>
      <c r="F854" s="42"/>
      <c r="G854" s="41"/>
      <c r="H854" s="41"/>
      <c r="I854" s="44"/>
      <c r="J854" s="47"/>
      <c r="K854" s="45"/>
      <c r="L854" s="107"/>
      <c r="M854" s="107"/>
      <c r="N854" s="107"/>
      <c r="O854" s="205"/>
    </row>
    <row r="855" spans="1:15" ht="15" customHeight="1" x14ac:dyDescent="0.25">
      <c r="A855" s="104"/>
      <c r="B855" s="41"/>
      <c r="C855" s="43"/>
      <c r="D855" s="41"/>
      <c r="E855" s="41"/>
      <c r="F855" s="42"/>
      <c r="G855" s="41"/>
      <c r="H855" s="41"/>
      <c r="I855" s="44"/>
      <c r="J855" s="47"/>
      <c r="K855" s="45"/>
      <c r="L855" s="107"/>
      <c r="M855" s="107"/>
      <c r="N855" s="107"/>
      <c r="O855" s="205"/>
    </row>
    <row r="856" spans="1:15" ht="15" customHeight="1" x14ac:dyDescent="0.25">
      <c r="A856" s="104"/>
      <c r="B856" s="41"/>
      <c r="C856" s="43"/>
      <c r="D856" s="41"/>
      <c r="E856" s="41"/>
      <c r="F856" s="42"/>
      <c r="G856" s="41"/>
      <c r="H856" s="41"/>
      <c r="I856" s="44"/>
      <c r="J856" s="47"/>
      <c r="K856" s="45"/>
      <c r="L856" s="107"/>
      <c r="M856" s="107"/>
      <c r="N856" s="107"/>
      <c r="O856" s="205"/>
    </row>
    <row r="857" spans="1:15" ht="15" customHeight="1" x14ac:dyDescent="0.25">
      <c r="A857" s="104"/>
      <c r="B857" s="41"/>
      <c r="C857" s="43"/>
      <c r="D857" s="41"/>
      <c r="E857" s="41"/>
      <c r="F857" s="42"/>
      <c r="G857" s="41"/>
      <c r="H857" s="41"/>
      <c r="I857" s="44"/>
      <c r="J857" s="47"/>
      <c r="K857" s="45"/>
      <c r="L857" s="107"/>
      <c r="M857" s="107"/>
      <c r="N857" s="107"/>
      <c r="O857" s="205"/>
    </row>
    <row r="858" spans="1:15" ht="15" customHeight="1" x14ac:dyDescent="0.25">
      <c r="A858" s="104"/>
      <c r="B858" s="41"/>
      <c r="C858" s="43"/>
      <c r="D858" s="41"/>
      <c r="E858" s="41"/>
      <c r="F858" s="42"/>
      <c r="G858" s="41"/>
      <c r="H858" s="41"/>
      <c r="I858" s="44"/>
      <c r="J858" s="47"/>
      <c r="K858" s="45"/>
      <c r="L858" s="107"/>
      <c r="M858" s="107"/>
      <c r="N858" s="107"/>
      <c r="O858" s="205"/>
    </row>
    <row r="859" spans="1:15" ht="15" customHeight="1" x14ac:dyDescent="0.25">
      <c r="A859" s="104"/>
      <c r="B859" s="41"/>
      <c r="C859" s="43"/>
      <c r="D859" s="41"/>
      <c r="E859" s="41"/>
      <c r="F859" s="42"/>
      <c r="G859" s="41"/>
      <c r="H859" s="41"/>
      <c r="I859" s="44"/>
      <c r="J859" s="47"/>
      <c r="K859" s="45"/>
      <c r="L859" s="107"/>
      <c r="M859" s="107"/>
      <c r="N859" s="107"/>
      <c r="O859" s="205"/>
    </row>
    <row r="860" spans="1:15" ht="15" customHeight="1" x14ac:dyDescent="0.25">
      <c r="A860" s="104"/>
      <c r="B860" s="41"/>
      <c r="C860" s="43"/>
      <c r="D860" s="41"/>
      <c r="E860" s="41"/>
      <c r="F860" s="42"/>
      <c r="G860" s="41"/>
      <c r="H860" s="41"/>
      <c r="I860" s="44"/>
      <c r="J860" s="47"/>
      <c r="K860" s="45"/>
      <c r="L860" s="107"/>
      <c r="M860" s="107"/>
      <c r="N860" s="107"/>
      <c r="O860" s="205"/>
    </row>
    <row r="861" spans="1:15" ht="15" customHeight="1" x14ac:dyDescent="0.25">
      <c r="A861" s="104"/>
      <c r="B861" s="41"/>
      <c r="C861" s="43"/>
      <c r="D861" s="41"/>
      <c r="E861" s="41"/>
      <c r="F861" s="42"/>
      <c r="G861" s="41"/>
      <c r="H861" s="41"/>
      <c r="I861" s="44"/>
      <c r="J861" s="47"/>
      <c r="K861" s="45"/>
      <c r="L861" s="107"/>
      <c r="M861" s="107"/>
      <c r="N861" s="107"/>
      <c r="O861" s="205"/>
    </row>
    <row r="862" spans="1:15" ht="15" customHeight="1" x14ac:dyDescent="0.25">
      <c r="A862" s="104"/>
      <c r="B862" s="41"/>
      <c r="C862" s="43"/>
      <c r="D862" s="41"/>
      <c r="E862" s="41"/>
      <c r="F862" s="42"/>
      <c r="G862" s="41"/>
      <c r="H862" s="41"/>
      <c r="I862" s="44"/>
      <c r="J862" s="47"/>
      <c r="K862" s="45"/>
      <c r="L862" s="107"/>
      <c r="M862" s="107"/>
      <c r="N862" s="107"/>
      <c r="O862" s="205"/>
    </row>
    <row r="863" spans="1:15" ht="15" customHeight="1" x14ac:dyDescent="0.25">
      <c r="A863" s="104"/>
      <c r="B863" s="41"/>
      <c r="C863" s="43"/>
      <c r="D863" s="41"/>
      <c r="E863" s="41"/>
      <c r="F863" s="42"/>
      <c r="G863" s="41"/>
      <c r="H863" s="41"/>
      <c r="I863" s="44"/>
      <c r="J863" s="47"/>
      <c r="K863" s="45"/>
      <c r="L863" s="107"/>
      <c r="M863" s="107"/>
      <c r="N863" s="107"/>
      <c r="O863" s="205"/>
    </row>
    <row r="864" spans="1:15" ht="15" customHeight="1" x14ac:dyDescent="0.25">
      <c r="A864" s="104"/>
      <c r="B864" s="41"/>
      <c r="C864" s="43"/>
      <c r="D864" s="41"/>
      <c r="E864" s="41"/>
      <c r="F864" s="42"/>
      <c r="G864" s="41"/>
      <c r="H864" s="41"/>
      <c r="I864" s="44"/>
      <c r="J864" s="47"/>
      <c r="K864" s="45"/>
      <c r="L864" s="107"/>
      <c r="M864" s="107"/>
      <c r="N864" s="107"/>
      <c r="O864" s="205"/>
    </row>
    <row r="865" spans="1:15" ht="15" customHeight="1" x14ac:dyDescent="0.25">
      <c r="A865" s="104"/>
      <c r="B865" s="41"/>
      <c r="C865" s="43"/>
      <c r="D865" s="41"/>
      <c r="E865" s="41"/>
      <c r="F865" s="42"/>
      <c r="G865" s="41"/>
      <c r="H865" s="41"/>
      <c r="I865" s="44"/>
      <c r="J865" s="47"/>
      <c r="K865" s="45"/>
      <c r="L865" s="107"/>
      <c r="M865" s="107"/>
      <c r="N865" s="107"/>
      <c r="O865" s="205"/>
    </row>
    <row r="866" spans="1:15" ht="15" customHeight="1" x14ac:dyDescent="0.25">
      <c r="A866" s="104"/>
      <c r="B866" s="41"/>
      <c r="C866" s="43"/>
      <c r="D866" s="41"/>
      <c r="E866" s="41"/>
      <c r="F866" s="42"/>
      <c r="G866" s="41"/>
      <c r="H866" s="41"/>
      <c r="I866" s="44"/>
      <c r="J866" s="47"/>
      <c r="K866" s="45"/>
      <c r="L866" s="107"/>
      <c r="M866" s="107"/>
      <c r="N866" s="107"/>
      <c r="O866" s="205"/>
    </row>
    <row r="867" spans="1:15" ht="15" customHeight="1" x14ac:dyDescent="0.25">
      <c r="A867" s="104"/>
      <c r="B867" s="41"/>
      <c r="C867" s="43"/>
      <c r="D867" s="41"/>
      <c r="E867" s="41"/>
      <c r="F867" s="42"/>
      <c r="G867" s="41"/>
      <c r="H867" s="41"/>
      <c r="I867" s="44"/>
      <c r="J867" s="47"/>
      <c r="K867" s="45"/>
      <c r="L867" s="107"/>
      <c r="M867" s="107"/>
      <c r="N867" s="107"/>
      <c r="O867" s="205"/>
    </row>
    <row r="868" spans="1:15" ht="15" customHeight="1" x14ac:dyDescent="0.25">
      <c r="A868" s="104"/>
      <c r="B868" s="41"/>
      <c r="C868" s="43"/>
      <c r="D868" s="41"/>
      <c r="E868" s="41"/>
      <c r="F868" s="42"/>
      <c r="G868" s="41"/>
      <c r="H868" s="41"/>
      <c r="I868" s="44"/>
      <c r="J868" s="47"/>
      <c r="K868" s="45"/>
      <c r="L868" s="107"/>
      <c r="M868" s="107"/>
      <c r="N868" s="107"/>
      <c r="O868" s="205"/>
    </row>
    <row r="869" spans="1:15" ht="15" customHeight="1" x14ac:dyDescent="0.25">
      <c r="A869" s="104"/>
      <c r="B869" s="41"/>
      <c r="C869" s="43"/>
      <c r="D869" s="41"/>
      <c r="E869" s="41"/>
      <c r="F869" s="42"/>
      <c r="G869" s="41"/>
      <c r="H869" s="41"/>
      <c r="I869" s="44"/>
      <c r="J869" s="47"/>
      <c r="K869" s="45"/>
      <c r="L869" s="107"/>
      <c r="M869" s="107"/>
      <c r="N869" s="107"/>
      <c r="O869" s="205"/>
    </row>
    <row r="870" spans="1:15" ht="15" customHeight="1" x14ac:dyDescent="0.25">
      <c r="A870" s="104"/>
      <c r="B870" s="41"/>
      <c r="C870" s="43"/>
      <c r="D870" s="41"/>
      <c r="E870" s="41"/>
      <c r="F870" s="42"/>
      <c r="G870" s="41"/>
      <c r="H870" s="41"/>
      <c r="I870" s="44"/>
      <c r="J870" s="47"/>
      <c r="K870" s="45"/>
      <c r="L870" s="107"/>
      <c r="M870" s="107"/>
      <c r="N870" s="107"/>
      <c r="O870" s="205"/>
    </row>
    <row r="871" spans="1:15" ht="15" customHeight="1" x14ac:dyDescent="0.25">
      <c r="A871" s="104"/>
      <c r="B871" s="41"/>
      <c r="C871" s="43"/>
      <c r="D871" s="41"/>
      <c r="E871" s="41"/>
      <c r="F871" s="42"/>
      <c r="G871" s="41"/>
      <c r="H871" s="41"/>
      <c r="I871" s="44"/>
      <c r="J871" s="47"/>
      <c r="K871" s="45"/>
      <c r="L871" s="107"/>
      <c r="M871" s="107"/>
      <c r="N871" s="107"/>
      <c r="O871" s="205"/>
    </row>
    <row r="872" spans="1:15" ht="15" customHeight="1" x14ac:dyDescent="0.25">
      <c r="A872" s="104"/>
      <c r="B872" s="41"/>
      <c r="C872" s="43"/>
      <c r="D872" s="41"/>
      <c r="E872" s="41"/>
      <c r="F872" s="42"/>
      <c r="G872" s="41"/>
      <c r="H872" s="41"/>
      <c r="I872" s="44"/>
      <c r="J872" s="47"/>
      <c r="K872" s="45"/>
      <c r="L872" s="107"/>
      <c r="M872" s="107"/>
      <c r="N872" s="107"/>
      <c r="O872" s="205"/>
    </row>
    <row r="873" spans="1:15" ht="15" customHeight="1" x14ac:dyDescent="0.25">
      <c r="A873" s="104"/>
      <c r="B873" s="41"/>
      <c r="C873" s="43"/>
      <c r="D873" s="41"/>
      <c r="E873" s="41"/>
      <c r="F873" s="42"/>
      <c r="G873" s="41"/>
      <c r="H873" s="41"/>
      <c r="I873" s="44"/>
      <c r="J873" s="47"/>
      <c r="K873" s="45"/>
      <c r="L873" s="107"/>
      <c r="M873" s="107"/>
      <c r="N873" s="107"/>
      <c r="O873" s="205"/>
    </row>
    <row r="874" spans="1:15" ht="15" customHeight="1" x14ac:dyDescent="0.25">
      <c r="A874" s="104"/>
      <c r="B874" s="41"/>
      <c r="C874" s="43"/>
      <c r="D874" s="41"/>
      <c r="E874" s="41"/>
      <c r="F874" s="42"/>
      <c r="G874" s="41"/>
      <c r="H874" s="41"/>
      <c r="I874" s="44"/>
      <c r="J874" s="47"/>
      <c r="K874" s="45"/>
      <c r="L874" s="107"/>
      <c r="M874" s="107"/>
      <c r="N874" s="107"/>
      <c r="O874" s="205"/>
    </row>
    <row r="875" spans="1:15" ht="15" customHeight="1" x14ac:dyDescent="0.25">
      <c r="A875" s="104"/>
      <c r="B875" s="41"/>
      <c r="C875" s="43"/>
      <c r="D875" s="41"/>
      <c r="E875" s="41"/>
      <c r="F875" s="42"/>
      <c r="G875" s="41"/>
      <c r="H875" s="41"/>
      <c r="I875" s="44"/>
      <c r="J875" s="47"/>
      <c r="K875" s="45"/>
      <c r="L875" s="107"/>
      <c r="M875" s="107"/>
      <c r="N875" s="107"/>
      <c r="O875" s="205"/>
    </row>
    <row r="876" spans="1:15" ht="15" customHeight="1" x14ac:dyDescent="0.25">
      <c r="A876" s="104"/>
      <c r="B876" s="41"/>
      <c r="C876" s="43"/>
      <c r="D876" s="41"/>
      <c r="E876" s="41"/>
      <c r="F876" s="42"/>
      <c r="G876" s="41"/>
      <c r="H876" s="41"/>
      <c r="I876" s="44"/>
      <c r="J876" s="47"/>
      <c r="K876" s="45"/>
      <c r="L876" s="107"/>
      <c r="M876" s="107"/>
      <c r="N876" s="107"/>
      <c r="O876" s="205"/>
    </row>
    <row r="877" spans="1:15" ht="15" customHeight="1" x14ac:dyDescent="0.25">
      <c r="A877" s="104"/>
      <c r="B877" s="41"/>
      <c r="C877" s="43"/>
      <c r="D877" s="41"/>
      <c r="E877" s="41"/>
      <c r="F877" s="42"/>
      <c r="G877" s="41"/>
      <c r="H877" s="41"/>
      <c r="I877" s="44"/>
      <c r="J877" s="47"/>
      <c r="K877" s="45"/>
      <c r="L877" s="107"/>
      <c r="M877" s="107"/>
      <c r="N877" s="107"/>
      <c r="O877" s="205"/>
    </row>
    <row r="878" spans="1:15" ht="15" customHeight="1" x14ac:dyDescent="0.25">
      <c r="A878" s="104"/>
      <c r="B878" s="41"/>
      <c r="C878" s="43"/>
      <c r="D878" s="41"/>
      <c r="E878" s="41"/>
      <c r="F878" s="42"/>
      <c r="G878" s="41"/>
      <c r="H878" s="41"/>
      <c r="I878" s="44"/>
      <c r="J878" s="47"/>
      <c r="K878" s="45"/>
      <c r="L878" s="107"/>
      <c r="M878" s="107"/>
      <c r="N878" s="107"/>
      <c r="O878" s="205"/>
    </row>
    <row r="879" spans="1:15" ht="15" customHeight="1" x14ac:dyDescent="0.25">
      <c r="A879" s="104"/>
      <c r="B879" s="41"/>
      <c r="C879" s="43"/>
      <c r="D879" s="41"/>
      <c r="E879" s="41"/>
      <c r="F879" s="42"/>
      <c r="G879" s="41"/>
      <c r="H879" s="41"/>
      <c r="I879" s="44"/>
      <c r="J879" s="47"/>
      <c r="K879" s="45"/>
      <c r="L879" s="107"/>
      <c r="M879" s="107"/>
      <c r="N879" s="107"/>
      <c r="O879" s="205"/>
    </row>
    <row r="880" spans="1:15" ht="15" customHeight="1" x14ac:dyDescent="0.25">
      <c r="A880" s="104"/>
      <c r="B880" s="41"/>
      <c r="C880" s="43"/>
      <c r="D880" s="41"/>
      <c r="E880" s="41"/>
      <c r="F880" s="42"/>
      <c r="G880" s="41"/>
      <c r="H880" s="41"/>
      <c r="I880" s="44"/>
      <c r="J880" s="47"/>
      <c r="K880" s="45"/>
      <c r="L880" s="107"/>
      <c r="M880" s="107"/>
      <c r="N880" s="107"/>
      <c r="O880" s="205"/>
    </row>
    <row r="881" spans="1:15" ht="15" customHeight="1" x14ac:dyDescent="0.25">
      <c r="A881" s="104"/>
      <c r="B881" s="41"/>
      <c r="C881" s="43"/>
      <c r="D881" s="41"/>
      <c r="E881" s="41"/>
      <c r="F881" s="42"/>
      <c r="G881" s="41"/>
      <c r="H881" s="41"/>
      <c r="I881" s="44"/>
      <c r="J881" s="47"/>
      <c r="K881" s="45"/>
      <c r="L881" s="107"/>
      <c r="M881" s="107"/>
      <c r="N881" s="107"/>
      <c r="O881" s="205"/>
    </row>
    <row r="882" spans="1:15" ht="15" customHeight="1" x14ac:dyDescent="0.25">
      <c r="A882" s="104"/>
      <c r="B882" s="41"/>
      <c r="C882" s="43"/>
      <c r="D882" s="41"/>
      <c r="E882" s="41"/>
      <c r="F882" s="42"/>
      <c r="G882" s="41"/>
      <c r="H882" s="41"/>
      <c r="I882" s="44"/>
      <c r="J882" s="47"/>
      <c r="K882" s="45"/>
      <c r="L882" s="107"/>
      <c r="M882" s="107"/>
      <c r="N882" s="107"/>
      <c r="O882" s="205"/>
    </row>
    <row r="883" spans="1:15" ht="15" customHeight="1" x14ac:dyDescent="0.25">
      <c r="A883" s="104"/>
      <c r="B883" s="41"/>
      <c r="C883" s="43"/>
      <c r="D883" s="41"/>
      <c r="E883" s="41"/>
      <c r="F883" s="42"/>
      <c r="G883" s="41"/>
      <c r="H883" s="41"/>
      <c r="I883" s="44"/>
      <c r="J883" s="47"/>
      <c r="K883" s="45"/>
      <c r="L883" s="107"/>
      <c r="M883" s="107"/>
      <c r="N883" s="107"/>
      <c r="O883" s="205"/>
    </row>
    <row r="884" spans="1:15" ht="15" customHeight="1" x14ac:dyDescent="0.25">
      <c r="A884" s="104"/>
      <c r="B884" s="41"/>
      <c r="C884" s="43"/>
      <c r="D884" s="41"/>
      <c r="E884" s="41"/>
      <c r="F884" s="42"/>
      <c r="G884" s="41"/>
      <c r="H884" s="41"/>
      <c r="I884" s="44"/>
      <c r="J884" s="47"/>
      <c r="K884" s="45"/>
      <c r="L884" s="107"/>
      <c r="M884" s="107"/>
      <c r="N884" s="107"/>
      <c r="O884" s="205"/>
    </row>
    <row r="885" spans="1:15" ht="15" customHeight="1" x14ac:dyDescent="0.25">
      <c r="A885" s="104"/>
      <c r="B885" s="41"/>
      <c r="C885" s="43"/>
      <c r="D885" s="41"/>
      <c r="E885" s="41"/>
      <c r="F885" s="42"/>
      <c r="G885" s="41"/>
      <c r="H885" s="41"/>
      <c r="I885" s="44"/>
      <c r="J885" s="47"/>
      <c r="K885" s="45"/>
      <c r="L885" s="107"/>
      <c r="M885" s="107"/>
      <c r="N885" s="107"/>
      <c r="O885" s="205"/>
    </row>
    <row r="886" spans="1:15" ht="15" customHeight="1" x14ac:dyDescent="0.25">
      <c r="A886" s="104"/>
      <c r="B886" s="41"/>
      <c r="C886" s="43"/>
      <c r="D886" s="41"/>
      <c r="E886" s="41"/>
      <c r="F886" s="42"/>
      <c r="G886" s="41"/>
      <c r="H886" s="41"/>
      <c r="I886" s="44"/>
      <c r="J886" s="47"/>
      <c r="K886" s="45"/>
      <c r="L886" s="107"/>
      <c r="M886" s="107"/>
      <c r="N886" s="107"/>
      <c r="O886" s="205"/>
    </row>
    <row r="887" spans="1:15" ht="15" customHeight="1" x14ac:dyDescent="0.25">
      <c r="A887" s="104"/>
      <c r="B887" s="41"/>
      <c r="C887" s="43"/>
      <c r="D887" s="41"/>
      <c r="E887" s="41"/>
      <c r="F887" s="42"/>
      <c r="G887" s="41"/>
      <c r="H887" s="41"/>
      <c r="I887" s="44"/>
      <c r="J887" s="47"/>
      <c r="K887" s="45"/>
      <c r="L887" s="107"/>
      <c r="M887" s="107"/>
      <c r="N887" s="107"/>
      <c r="O887" s="205"/>
    </row>
    <row r="888" spans="1:15" ht="15" customHeight="1" x14ac:dyDescent="0.25">
      <c r="A888" s="104"/>
      <c r="B888" s="41"/>
      <c r="C888" s="43"/>
      <c r="D888" s="41"/>
      <c r="E888" s="41"/>
      <c r="F888" s="42"/>
      <c r="G888" s="41"/>
      <c r="H888" s="41"/>
      <c r="I888" s="44"/>
      <c r="J888" s="47"/>
      <c r="K888" s="45"/>
      <c r="L888" s="107"/>
      <c r="M888" s="107"/>
      <c r="N888" s="107"/>
      <c r="O888" s="205"/>
    </row>
    <row r="889" spans="1:15" ht="15" customHeight="1" x14ac:dyDescent="0.25">
      <c r="A889" s="104"/>
      <c r="B889" s="41"/>
      <c r="C889" s="43"/>
      <c r="D889" s="41"/>
      <c r="E889" s="41"/>
      <c r="F889" s="42"/>
      <c r="G889" s="41"/>
      <c r="H889" s="41"/>
      <c r="I889" s="44"/>
      <c r="J889" s="47"/>
      <c r="K889" s="45"/>
      <c r="L889" s="107"/>
      <c r="M889" s="107"/>
      <c r="N889" s="107"/>
      <c r="O889" s="205"/>
    </row>
    <row r="890" spans="1:15" ht="15" customHeight="1" x14ac:dyDescent="0.25">
      <c r="A890" s="104"/>
      <c r="B890" s="41"/>
      <c r="C890" s="43"/>
      <c r="D890" s="41"/>
      <c r="E890" s="41"/>
      <c r="F890" s="42"/>
      <c r="G890" s="41"/>
      <c r="H890" s="41"/>
      <c r="I890" s="44"/>
      <c r="J890" s="47"/>
      <c r="K890" s="45"/>
      <c r="L890" s="107"/>
      <c r="M890" s="107"/>
      <c r="N890" s="107"/>
      <c r="O890" s="205"/>
    </row>
    <row r="891" spans="1:15" ht="15" customHeight="1" x14ac:dyDescent="0.25">
      <c r="A891" s="104"/>
      <c r="B891" s="41"/>
      <c r="C891" s="43"/>
      <c r="D891" s="41"/>
      <c r="E891" s="41"/>
      <c r="F891" s="42"/>
      <c r="G891" s="41"/>
      <c r="H891" s="41"/>
      <c r="I891" s="44"/>
      <c r="J891" s="47"/>
      <c r="K891" s="45"/>
      <c r="L891" s="107"/>
      <c r="M891" s="107"/>
      <c r="N891" s="107"/>
      <c r="O891" s="205"/>
    </row>
    <row r="892" spans="1:15" ht="15" customHeight="1" x14ac:dyDescent="0.25">
      <c r="A892" s="104"/>
      <c r="B892" s="41"/>
      <c r="C892" s="43"/>
      <c r="D892" s="41"/>
      <c r="E892" s="41"/>
      <c r="F892" s="42"/>
      <c r="G892" s="41"/>
      <c r="H892" s="41"/>
      <c r="I892" s="44"/>
      <c r="J892" s="47"/>
      <c r="K892" s="45"/>
      <c r="L892" s="107"/>
      <c r="M892" s="107"/>
      <c r="N892" s="107"/>
      <c r="O892" s="205"/>
    </row>
    <row r="893" spans="1:15" ht="15" customHeight="1" x14ac:dyDescent="0.25">
      <c r="A893" s="104"/>
      <c r="B893" s="41"/>
      <c r="C893" s="43"/>
      <c r="D893" s="41"/>
      <c r="E893" s="41"/>
      <c r="F893" s="42"/>
      <c r="G893" s="41"/>
      <c r="H893" s="41"/>
      <c r="I893" s="44"/>
      <c r="J893" s="47"/>
      <c r="K893" s="45"/>
      <c r="L893" s="107"/>
      <c r="M893" s="107"/>
      <c r="N893" s="107"/>
      <c r="O893" s="205"/>
    </row>
    <row r="894" spans="1:15" ht="15" customHeight="1" x14ac:dyDescent="0.25">
      <c r="A894" s="104"/>
      <c r="B894" s="41"/>
      <c r="C894" s="43"/>
      <c r="D894" s="41"/>
      <c r="E894" s="41"/>
      <c r="F894" s="42"/>
      <c r="G894" s="41"/>
      <c r="H894" s="41"/>
      <c r="I894" s="44"/>
      <c r="J894" s="47"/>
      <c r="K894" s="45"/>
      <c r="L894" s="107"/>
      <c r="M894" s="107"/>
      <c r="N894" s="107"/>
      <c r="O894" s="205"/>
    </row>
    <row r="895" spans="1:15" ht="15" customHeight="1" x14ac:dyDescent="0.25">
      <c r="A895" s="104"/>
      <c r="B895" s="41"/>
      <c r="C895" s="43"/>
      <c r="D895" s="41"/>
      <c r="E895" s="41"/>
      <c r="F895" s="42"/>
      <c r="G895" s="41"/>
      <c r="H895" s="41"/>
      <c r="I895" s="44"/>
      <c r="J895" s="47"/>
      <c r="K895" s="45"/>
      <c r="L895" s="107"/>
      <c r="M895" s="107"/>
      <c r="N895" s="107"/>
      <c r="O895" s="205"/>
    </row>
    <row r="896" spans="1:15" ht="15" customHeight="1" x14ac:dyDescent="0.25">
      <c r="A896" s="104"/>
      <c r="B896" s="41"/>
      <c r="C896" s="43"/>
      <c r="D896" s="41"/>
      <c r="E896" s="41"/>
      <c r="F896" s="42"/>
      <c r="G896" s="41"/>
      <c r="H896" s="41"/>
      <c r="I896" s="44"/>
      <c r="J896" s="47"/>
      <c r="K896" s="45"/>
      <c r="L896" s="107"/>
      <c r="M896" s="107"/>
      <c r="N896" s="107"/>
      <c r="O896" s="205"/>
    </row>
    <row r="897" spans="1:15" ht="15" customHeight="1" x14ac:dyDescent="0.25">
      <c r="A897" s="104"/>
      <c r="B897" s="41"/>
      <c r="C897" s="43"/>
      <c r="D897" s="41"/>
      <c r="E897" s="41"/>
      <c r="F897" s="42"/>
      <c r="G897" s="41"/>
      <c r="H897" s="41"/>
      <c r="I897" s="44"/>
      <c r="J897" s="47"/>
      <c r="K897" s="45"/>
      <c r="L897" s="107"/>
      <c r="M897" s="107"/>
      <c r="N897" s="107"/>
      <c r="O897" s="205"/>
    </row>
    <row r="898" spans="1:15" ht="15" customHeight="1" x14ac:dyDescent="0.25">
      <c r="A898" s="104"/>
      <c r="B898" s="41"/>
      <c r="C898" s="43"/>
      <c r="D898" s="41"/>
      <c r="E898" s="41"/>
      <c r="F898" s="42"/>
      <c r="G898" s="41"/>
      <c r="H898" s="41"/>
      <c r="I898" s="44"/>
      <c r="J898" s="47"/>
      <c r="K898" s="45"/>
      <c r="L898" s="107"/>
      <c r="M898" s="107"/>
      <c r="N898" s="107"/>
      <c r="O898" s="205"/>
    </row>
    <row r="899" spans="1:15" ht="15" customHeight="1" x14ac:dyDescent="0.25">
      <c r="A899" s="104"/>
      <c r="B899" s="41"/>
      <c r="C899" s="43"/>
      <c r="D899" s="41"/>
      <c r="E899" s="41"/>
      <c r="F899" s="42"/>
      <c r="G899" s="41"/>
      <c r="H899" s="41"/>
      <c r="I899" s="44"/>
      <c r="J899" s="47"/>
      <c r="K899" s="45"/>
      <c r="L899" s="107"/>
      <c r="M899" s="107"/>
      <c r="N899" s="107"/>
      <c r="O899" s="205"/>
    </row>
    <row r="900" spans="1:15" ht="15" customHeight="1" x14ac:dyDescent="0.25">
      <c r="A900" s="104"/>
      <c r="B900" s="41"/>
      <c r="C900" s="43"/>
      <c r="D900" s="41"/>
      <c r="E900" s="41"/>
      <c r="F900" s="42"/>
      <c r="G900" s="41"/>
      <c r="H900" s="41"/>
      <c r="I900" s="44"/>
      <c r="J900" s="47"/>
      <c r="K900" s="45"/>
      <c r="L900" s="107"/>
      <c r="M900" s="107"/>
      <c r="N900" s="107"/>
      <c r="O900" s="205"/>
    </row>
    <row r="901" spans="1:15" ht="15" customHeight="1" x14ac:dyDescent="0.25">
      <c r="A901" s="104"/>
      <c r="B901" s="41"/>
      <c r="C901" s="43"/>
      <c r="D901" s="41"/>
      <c r="E901" s="41"/>
      <c r="F901" s="42"/>
      <c r="G901" s="41"/>
      <c r="H901" s="41"/>
      <c r="I901" s="44"/>
      <c r="J901" s="47"/>
      <c r="K901" s="45"/>
      <c r="L901" s="107"/>
      <c r="M901" s="107"/>
      <c r="N901" s="107"/>
      <c r="O901" s="205"/>
    </row>
    <row r="902" spans="1:15" ht="15" customHeight="1" x14ac:dyDescent="0.25">
      <c r="A902" s="104"/>
      <c r="B902" s="41"/>
      <c r="C902" s="43"/>
      <c r="D902" s="41"/>
      <c r="E902" s="41"/>
      <c r="F902" s="42"/>
      <c r="G902" s="41"/>
      <c r="H902" s="41"/>
      <c r="I902" s="44"/>
      <c r="J902" s="47"/>
      <c r="K902" s="45"/>
      <c r="L902" s="107"/>
      <c r="M902" s="107"/>
      <c r="N902" s="107"/>
      <c r="O902" s="205"/>
    </row>
    <row r="903" spans="1:15" ht="15" customHeight="1" x14ac:dyDescent="0.25">
      <c r="A903" s="104"/>
      <c r="B903" s="41"/>
      <c r="C903" s="43"/>
      <c r="D903" s="41"/>
      <c r="E903" s="41"/>
      <c r="F903" s="42"/>
      <c r="G903" s="41"/>
      <c r="H903" s="41"/>
      <c r="I903" s="44"/>
      <c r="J903" s="47"/>
      <c r="K903" s="45"/>
      <c r="L903" s="107"/>
      <c r="M903" s="107"/>
      <c r="N903" s="107"/>
      <c r="O903" s="205"/>
    </row>
    <row r="904" spans="1:15" ht="15" customHeight="1" x14ac:dyDescent="0.25">
      <c r="A904" s="104"/>
      <c r="B904" s="41"/>
      <c r="C904" s="43"/>
      <c r="D904" s="41"/>
      <c r="E904" s="41"/>
      <c r="F904" s="42"/>
      <c r="G904" s="41"/>
      <c r="H904" s="41"/>
      <c r="I904" s="44"/>
      <c r="J904" s="47"/>
      <c r="K904" s="45"/>
      <c r="L904" s="107"/>
      <c r="M904" s="107"/>
      <c r="N904" s="107"/>
      <c r="O904" s="205"/>
    </row>
    <row r="905" spans="1:15" ht="15" customHeight="1" x14ac:dyDescent="0.25">
      <c r="A905" s="104"/>
      <c r="B905" s="41"/>
      <c r="C905" s="43"/>
      <c r="D905" s="41"/>
      <c r="E905" s="41"/>
      <c r="F905" s="42"/>
      <c r="G905" s="41"/>
      <c r="H905" s="41"/>
      <c r="I905" s="44"/>
      <c r="J905" s="47"/>
      <c r="K905" s="45"/>
      <c r="L905" s="107"/>
      <c r="M905" s="107"/>
      <c r="N905" s="107"/>
      <c r="O905" s="205"/>
    </row>
    <row r="906" spans="1:15" ht="15" customHeight="1" x14ac:dyDescent="0.25">
      <c r="A906" s="104"/>
      <c r="B906" s="41"/>
      <c r="C906" s="43"/>
      <c r="D906" s="41"/>
      <c r="E906" s="41"/>
      <c r="F906" s="42"/>
      <c r="G906" s="41"/>
      <c r="H906" s="41"/>
      <c r="I906" s="44"/>
      <c r="J906" s="47"/>
      <c r="K906" s="45"/>
      <c r="L906" s="107"/>
      <c r="M906" s="107"/>
      <c r="N906" s="107"/>
      <c r="O906" s="205"/>
    </row>
    <row r="907" spans="1:15" ht="15" customHeight="1" x14ac:dyDescent="0.25">
      <c r="A907" s="104"/>
      <c r="B907" s="41"/>
      <c r="C907" s="43"/>
      <c r="D907" s="41"/>
      <c r="E907" s="41"/>
      <c r="F907" s="42"/>
      <c r="G907" s="41"/>
      <c r="H907" s="41"/>
      <c r="I907" s="44"/>
      <c r="J907" s="47"/>
      <c r="K907" s="45"/>
      <c r="L907" s="107"/>
      <c r="M907" s="107"/>
      <c r="N907" s="107"/>
      <c r="O907" s="205"/>
    </row>
    <row r="908" spans="1:15" ht="15" customHeight="1" x14ac:dyDescent="0.25">
      <c r="A908" s="104"/>
      <c r="B908" s="41"/>
      <c r="C908" s="43"/>
      <c r="D908" s="41"/>
      <c r="E908" s="41"/>
      <c r="F908" s="42"/>
      <c r="G908" s="41"/>
      <c r="H908" s="41"/>
      <c r="I908" s="44"/>
      <c r="J908" s="47"/>
      <c r="K908" s="45"/>
      <c r="L908" s="107"/>
      <c r="M908" s="107"/>
      <c r="N908" s="107"/>
      <c r="O908" s="205"/>
    </row>
    <row r="909" spans="1:15" ht="15" customHeight="1" x14ac:dyDescent="0.25">
      <c r="A909" s="104"/>
      <c r="B909" s="41"/>
      <c r="C909" s="43"/>
      <c r="D909" s="41"/>
      <c r="E909" s="41"/>
      <c r="F909" s="42"/>
      <c r="G909" s="41"/>
      <c r="H909" s="41"/>
      <c r="I909" s="44"/>
      <c r="J909" s="47"/>
      <c r="K909" s="45"/>
      <c r="L909" s="107"/>
      <c r="M909" s="107"/>
      <c r="N909" s="107"/>
      <c r="O909" s="205"/>
    </row>
    <row r="910" spans="1:15" ht="15" customHeight="1" x14ac:dyDescent="0.25">
      <c r="A910" s="104"/>
      <c r="B910" s="41"/>
      <c r="C910" s="43"/>
      <c r="D910" s="41"/>
      <c r="E910" s="41"/>
      <c r="F910" s="42"/>
      <c r="G910" s="41"/>
      <c r="H910" s="41"/>
      <c r="I910" s="44"/>
      <c r="J910" s="47"/>
      <c r="K910" s="45"/>
      <c r="L910" s="107"/>
      <c r="M910" s="107"/>
      <c r="N910" s="107"/>
      <c r="O910" s="205"/>
    </row>
    <row r="911" spans="1:15" ht="15" customHeight="1" x14ac:dyDescent="0.25">
      <c r="A911" s="104"/>
      <c r="B911" s="41"/>
      <c r="C911" s="43"/>
      <c r="D911" s="41"/>
      <c r="E911" s="41"/>
      <c r="F911" s="42"/>
      <c r="G911" s="41"/>
      <c r="H911" s="41"/>
      <c r="I911" s="44"/>
      <c r="J911" s="47"/>
      <c r="K911" s="45"/>
      <c r="L911" s="107"/>
      <c r="M911" s="107"/>
      <c r="N911" s="107"/>
      <c r="O911" s="205"/>
    </row>
    <row r="912" spans="1:15" ht="15" customHeight="1" x14ac:dyDescent="0.25">
      <c r="A912" s="104"/>
      <c r="B912" s="41"/>
      <c r="C912" s="43"/>
      <c r="D912" s="41"/>
      <c r="E912" s="41"/>
      <c r="F912" s="42"/>
      <c r="G912" s="41"/>
      <c r="H912" s="41"/>
      <c r="I912" s="44"/>
      <c r="J912" s="47"/>
      <c r="K912" s="45"/>
      <c r="L912" s="107"/>
      <c r="M912" s="107"/>
      <c r="N912" s="107"/>
      <c r="O912" s="205"/>
    </row>
    <row r="913" spans="1:15" ht="15" customHeight="1" x14ac:dyDescent="0.25">
      <c r="A913" s="104"/>
      <c r="B913" s="41"/>
      <c r="C913" s="43"/>
      <c r="D913" s="41"/>
      <c r="E913" s="41"/>
      <c r="F913" s="42"/>
      <c r="G913" s="41"/>
      <c r="H913" s="41"/>
      <c r="I913" s="44"/>
      <c r="J913" s="47"/>
      <c r="K913" s="45"/>
      <c r="L913" s="107"/>
      <c r="M913" s="107"/>
      <c r="N913" s="107"/>
      <c r="O913" s="205"/>
    </row>
    <row r="914" spans="1:15" ht="15" customHeight="1" x14ac:dyDescent="0.25">
      <c r="A914" s="104"/>
      <c r="B914" s="41"/>
      <c r="C914" s="43"/>
      <c r="D914" s="41"/>
      <c r="E914" s="41"/>
      <c r="F914" s="42"/>
      <c r="G914" s="41"/>
      <c r="H914" s="41"/>
      <c r="I914" s="44"/>
      <c r="J914" s="47"/>
      <c r="K914" s="45"/>
      <c r="L914" s="107"/>
      <c r="M914" s="107"/>
      <c r="N914" s="107"/>
      <c r="O914" s="205"/>
    </row>
    <row r="915" spans="1:15" ht="15" customHeight="1" x14ac:dyDescent="0.25">
      <c r="A915" s="104"/>
      <c r="B915" s="41"/>
      <c r="C915" s="43"/>
      <c r="D915" s="41"/>
      <c r="E915" s="41"/>
      <c r="F915" s="42"/>
      <c r="G915" s="41"/>
      <c r="H915" s="41"/>
      <c r="I915" s="44"/>
      <c r="J915" s="47"/>
      <c r="K915" s="45"/>
      <c r="L915" s="107"/>
      <c r="M915" s="107"/>
      <c r="N915" s="107"/>
      <c r="O915" s="205"/>
    </row>
    <row r="916" spans="1:15" ht="15" customHeight="1" x14ac:dyDescent="0.25">
      <c r="A916" s="104"/>
      <c r="B916" s="41"/>
      <c r="C916" s="43"/>
      <c r="D916" s="41"/>
      <c r="E916" s="41"/>
      <c r="F916" s="42"/>
      <c r="G916" s="41"/>
      <c r="H916" s="41"/>
      <c r="I916" s="44"/>
      <c r="J916" s="47"/>
      <c r="K916" s="45"/>
      <c r="L916" s="107"/>
      <c r="M916" s="107"/>
      <c r="N916" s="107"/>
      <c r="O916" s="205"/>
    </row>
    <row r="917" spans="1:15" ht="15" customHeight="1" x14ac:dyDescent="0.25">
      <c r="A917" s="104"/>
      <c r="B917" s="41"/>
      <c r="C917" s="43"/>
      <c r="D917" s="41"/>
      <c r="E917" s="41"/>
      <c r="F917" s="42"/>
      <c r="G917" s="41"/>
      <c r="H917" s="41"/>
      <c r="I917" s="44"/>
      <c r="J917" s="47"/>
      <c r="K917" s="45"/>
      <c r="L917" s="107"/>
      <c r="M917" s="107"/>
      <c r="N917" s="107"/>
      <c r="O917" s="205"/>
    </row>
    <row r="918" spans="1:15" ht="15" customHeight="1" x14ac:dyDescent="0.25">
      <c r="A918" s="104"/>
      <c r="B918" s="41"/>
      <c r="C918" s="43"/>
      <c r="D918" s="41"/>
      <c r="E918" s="41"/>
      <c r="F918" s="42"/>
      <c r="G918" s="41"/>
      <c r="H918" s="41"/>
      <c r="I918" s="44"/>
      <c r="J918" s="47"/>
      <c r="K918" s="45"/>
      <c r="L918" s="107"/>
      <c r="M918" s="107"/>
      <c r="N918" s="107"/>
      <c r="O918" s="205"/>
    </row>
    <row r="919" spans="1:15" ht="15" customHeight="1" x14ac:dyDescent="0.25">
      <c r="A919" s="104"/>
      <c r="B919" s="41"/>
      <c r="C919" s="43"/>
      <c r="D919" s="41"/>
      <c r="E919" s="41"/>
      <c r="F919" s="42"/>
      <c r="G919" s="41"/>
      <c r="H919" s="41"/>
      <c r="I919" s="44"/>
      <c r="J919" s="47"/>
      <c r="K919" s="45"/>
      <c r="L919" s="107"/>
      <c r="M919" s="107"/>
      <c r="N919" s="107"/>
      <c r="O919" s="205"/>
    </row>
    <row r="920" spans="1:15" ht="15" customHeight="1" x14ac:dyDescent="0.25">
      <c r="A920" s="104"/>
      <c r="B920" s="41"/>
      <c r="C920" s="43"/>
      <c r="D920" s="41"/>
      <c r="E920" s="41"/>
      <c r="F920" s="42"/>
      <c r="G920" s="41"/>
      <c r="H920" s="41"/>
      <c r="I920" s="44"/>
      <c r="J920" s="47"/>
      <c r="K920" s="45"/>
      <c r="L920" s="107"/>
      <c r="M920" s="107"/>
      <c r="N920" s="107"/>
      <c r="O920" s="205"/>
    </row>
    <row r="921" spans="1:15" ht="15" customHeight="1" x14ac:dyDescent="0.25">
      <c r="A921" s="104"/>
      <c r="B921" s="41"/>
      <c r="C921" s="43"/>
      <c r="D921" s="41"/>
      <c r="E921" s="41"/>
      <c r="F921" s="42"/>
      <c r="G921" s="41"/>
      <c r="H921" s="41"/>
      <c r="I921" s="44"/>
      <c r="J921" s="47"/>
      <c r="K921" s="45"/>
      <c r="L921" s="107"/>
      <c r="M921" s="107"/>
      <c r="N921" s="107"/>
      <c r="O921" s="205"/>
    </row>
    <row r="922" spans="1:15" ht="15" customHeight="1" x14ac:dyDescent="0.25">
      <c r="A922" s="104"/>
      <c r="B922" s="41"/>
      <c r="C922" s="43"/>
      <c r="D922" s="41"/>
      <c r="E922" s="41"/>
      <c r="F922" s="42"/>
      <c r="G922" s="41"/>
      <c r="H922" s="41"/>
      <c r="I922" s="44"/>
      <c r="J922" s="47"/>
      <c r="K922" s="45"/>
      <c r="L922" s="107"/>
      <c r="M922" s="107"/>
      <c r="N922" s="107"/>
      <c r="O922" s="205"/>
    </row>
    <row r="923" spans="1:15" ht="15" customHeight="1" x14ac:dyDescent="0.25">
      <c r="A923" s="104"/>
      <c r="B923" s="41"/>
      <c r="C923" s="43"/>
      <c r="D923" s="41"/>
      <c r="E923" s="41"/>
      <c r="F923" s="42"/>
      <c r="G923" s="41"/>
      <c r="H923" s="41"/>
      <c r="I923" s="44"/>
      <c r="J923" s="47"/>
      <c r="K923" s="45"/>
      <c r="L923" s="107"/>
      <c r="M923" s="107"/>
      <c r="N923" s="107"/>
      <c r="O923" s="205"/>
    </row>
    <row r="924" spans="1:15" ht="15" customHeight="1" x14ac:dyDescent="0.25">
      <c r="A924" s="104"/>
      <c r="B924" s="41"/>
      <c r="C924" s="43"/>
      <c r="D924" s="41"/>
      <c r="E924" s="41"/>
      <c r="F924" s="42"/>
      <c r="G924" s="41"/>
      <c r="H924" s="41"/>
      <c r="I924" s="44"/>
      <c r="J924" s="47"/>
      <c r="K924" s="45"/>
      <c r="L924" s="107"/>
      <c r="M924" s="107"/>
      <c r="N924" s="107"/>
      <c r="O924" s="205"/>
    </row>
    <row r="925" spans="1:15" ht="15" customHeight="1" x14ac:dyDescent="0.25">
      <c r="A925" s="104"/>
      <c r="B925" s="41"/>
      <c r="C925" s="43"/>
      <c r="D925" s="41"/>
      <c r="E925" s="41"/>
      <c r="F925" s="42"/>
      <c r="G925" s="41"/>
      <c r="H925" s="41"/>
      <c r="I925" s="44"/>
      <c r="J925" s="47"/>
      <c r="K925" s="45"/>
      <c r="L925" s="107"/>
      <c r="M925" s="107"/>
      <c r="N925" s="107"/>
      <c r="O925" s="205"/>
    </row>
    <row r="926" spans="1:15" ht="15" customHeight="1" x14ac:dyDescent="0.25">
      <c r="A926" s="104"/>
      <c r="B926" s="41"/>
      <c r="C926" s="43"/>
      <c r="D926" s="41"/>
      <c r="E926" s="41"/>
      <c r="F926" s="42"/>
      <c r="G926" s="41"/>
      <c r="H926" s="41"/>
      <c r="I926" s="44"/>
      <c r="J926" s="47"/>
      <c r="K926" s="45"/>
      <c r="L926" s="107"/>
      <c r="M926" s="107"/>
      <c r="N926" s="107"/>
      <c r="O926" s="205"/>
    </row>
    <row r="927" spans="1:15" ht="15" customHeight="1" x14ac:dyDescent="0.25">
      <c r="A927" s="104"/>
      <c r="B927" s="41"/>
      <c r="C927" s="43"/>
      <c r="D927" s="41"/>
      <c r="E927" s="41"/>
      <c r="F927" s="42"/>
      <c r="G927" s="41"/>
      <c r="H927" s="41"/>
      <c r="I927" s="44"/>
      <c r="J927" s="47"/>
      <c r="K927" s="45"/>
      <c r="L927" s="107"/>
      <c r="M927" s="107"/>
      <c r="N927" s="107"/>
      <c r="O927" s="205"/>
    </row>
    <row r="928" spans="1:15" ht="15" customHeight="1" x14ac:dyDescent="0.25">
      <c r="A928" s="104"/>
      <c r="B928" s="41"/>
      <c r="C928" s="43"/>
      <c r="D928" s="41"/>
      <c r="E928" s="41"/>
      <c r="F928" s="42"/>
      <c r="G928" s="41"/>
      <c r="H928" s="41"/>
      <c r="I928" s="44"/>
      <c r="J928" s="47"/>
      <c r="K928" s="45"/>
      <c r="L928" s="107"/>
      <c r="M928" s="107"/>
      <c r="N928" s="107"/>
      <c r="O928" s="205"/>
    </row>
    <row r="929" spans="1:15" ht="15" customHeight="1" x14ac:dyDescent="0.25">
      <c r="A929" s="104"/>
      <c r="B929" s="41"/>
      <c r="C929" s="43"/>
      <c r="D929" s="41"/>
      <c r="E929" s="41"/>
      <c r="F929" s="42"/>
      <c r="G929" s="41"/>
      <c r="H929" s="41"/>
      <c r="I929" s="44"/>
      <c r="J929" s="47"/>
      <c r="K929" s="45"/>
      <c r="L929" s="107"/>
      <c r="M929" s="107"/>
      <c r="N929" s="107"/>
      <c r="O929" s="205"/>
    </row>
    <row r="930" spans="1:15" ht="15" customHeight="1" x14ac:dyDescent="0.25">
      <c r="A930" s="104"/>
      <c r="B930" s="41"/>
      <c r="C930" s="43"/>
      <c r="D930" s="41"/>
      <c r="E930" s="41"/>
      <c r="F930" s="42"/>
      <c r="G930" s="41"/>
      <c r="H930" s="41"/>
      <c r="I930" s="44"/>
      <c r="J930" s="47"/>
      <c r="K930" s="45"/>
      <c r="L930" s="107"/>
      <c r="M930" s="107"/>
      <c r="N930" s="107"/>
      <c r="O930" s="205"/>
    </row>
    <row r="931" spans="1:15" ht="15" customHeight="1" x14ac:dyDescent="0.25">
      <c r="A931" s="104"/>
      <c r="B931" s="41"/>
      <c r="C931" s="43"/>
      <c r="D931" s="41"/>
      <c r="E931" s="41"/>
      <c r="F931" s="42"/>
      <c r="G931" s="41"/>
      <c r="H931" s="41"/>
      <c r="I931" s="44"/>
      <c r="J931" s="47"/>
      <c r="K931" s="45"/>
      <c r="L931" s="107"/>
      <c r="M931" s="107"/>
      <c r="N931" s="107"/>
      <c r="O931" s="205"/>
    </row>
    <row r="932" spans="1:15" ht="15" customHeight="1" x14ac:dyDescent="0.25">
      <c r="A932" s="104"/>
      <c r="B932" s="41"/>
      <c r="C932" s="43"/>
      <c r="D932" s="41"/>
      <c r="E932" s="41"/>
      <c r="F932" s="42"/>
      <c r="G932" s="41"/>
      <c r="H932" s="41"/>
      <c r="I932" s="44"/>
      <c r="J932" s="47"/>
      <c r="K932" s="45"/>
      <c r="L932" s="107"/>
      <c r="M932" s="107"/>
      <c r="N932" s="107"/>
      <c r="O932" s="205"/>
    </row>
    <row r="933" spans="1:15" ht="15" customHeight="1" x14ac:dyDescent="0.25">
      <c r="A933" s="104"/>
      <c r="B933" s="41"/>
      <c r="C933" s="43"/>
      <c r="D933" s="41"/>
      <c r="E933" s="41"/>
      <c r="F933" s="42"/>
      <c r="G933" s="41"/>
      <c r="H933" s="41"/>
      <c r="I933" s="44"/>
      <c r="J933" s="47"/>
      <c r="K933" s="45"/>
      <c r="L933" s="107"/>
      <c r="M933" s="107"/>
      <c r="N933" s="107"/>
      <c r="O933" s="205"/>
    </row>
    <row r="934" spans="1:15" ht="15" customHeight="1" x14ac:dyDescent="0.25">
      <c r="A934" s="104"/>
      <c r="B934" s="41"/>
      <c r="C934" s="43"/>
      <c r="D934" s="41"/>
      <c r="E934" s="41"/>
      <c r="F934" s="42"/>
      <c r="G934" s="41"/>
      <c r="H934" s="41"/>
      <c r="I934" s="44"/>
      <c r="J934" s="47"/>
      <c r="K934" s="45"/>
      <c r="L934" s="107"/>
      <c r="M934" s="107"/>
      <c r="N934" s="107"/>
      <c r="O934" s="205"/>
    </row>
    <row r="935" spans="1:15" ht="15" customHeight="1" x14ac:dyDescent="0.25">
      <c r="A935" s="104"/>
      <c r="B935" s="41"/>
      <c r="C935" s="43"/>
      <c r="D935" s="41"/>
      <c r="E935" s="41"/>
      <c r="F935" s="42"/>
      <c r="G935" s="41"/>
      <c r="H935" s="41"/>
      <c r="I935" s="44"/>
      <c r="J935" s="47"/>
      <c r="K935" s="45"/>
      <c r="L935" s="107"/>
      <c r="M935" s="107"/>
      <c r="N935" s="107"/>
      <c r="O935" s="205"/>
    </row>
    <row r="936" spans="1:15" ht="15" customHeight="1" x14ac:dyDescent="0.25">
      <c r="A936" s="104"/>
      <c r="B936" s="41"/>
      <c r="C936" s="43"/>
      <c r="D936" s="41"/>
      <c r="E936" s="41"/>
      <c r="F936" s="42"/>
      <c r="G936" s="41"/>
      <c r="H936" s="41"/>
      <c r="I936" s="44"/>
      <c r="J936" s="47"/>
      <c r="K936" s="45"/>
      <c r="L936" s="107"/>
      <c r="M936" s="107"/>
      <c r="N936" s="107"/>
      <c r="O936" s="205"/>
    </row>
    <row r="937" spans="1:15" ht="15" customHeight="1" x14ac:dyDescent="0.25">
      <c r="A937" s="104"/>
      <c r="B937" s="41"/>
      <c r="C937" s="43"/>
      <c r="D937" s="41"/>
      <c r="E937" s="41"/>
      <c r="F937" s="42"/>
      <c r="G937" s="41"/>
      <c r="H937" s="41"/>
      <c r="I937" s="44"/>
      <c r="J937" s="47"/>
      <c r="K937" s="45"/>
      <c r="L937" s="107"/>
      <c r="M937" s="107"/>
      <c r="N937" s="107"/>
      <c r="O937" s="205"/>
    </row>
    <row r="938" spans="1:15" ht="15" customHeight="1" x14ac:dyDescent="0.25">
      <c r="A938" s="104"/>
      <c r="B938" s="41"/>
      <c r="C938" s="43"/>
      <c r="D938" s="41"/>
      <c r="E938" s="41"/>
      <c r="F938" s="42"/>
      <c r="G938" s="41"/>
      <c r="H938" s="41"/>
      <c r="I938" s="44"/>
      <c r="J938" s="47"/>
      <c r="K938" s="45"/>
      <c r="L938" s="107"/>
      <c r="M938" s="107"/>
      <c r="N938" s="107"/>
      <c r="O938" s="205"/>
    </row>
    <row r="939" spans="1:15" ht="15" customHeight="1" x14ac:dyDescent="0.25">
      <c r="A939" s="104"/>
      <c r="B939" s="41"/>
      <c r="C939" s="43"/>
      <c r="D939" s="41"/>
      <c r="E939" s="41"/>
      <c r="F939" s="42"/>
      <c r="G939" s="41"/>
      <c r="H939" s="41"/>
      <c r="I939" s="44"/>
      <c r="J939" s="47"/>
      <c r="K939" s="45"/>
      <c r="L939" s="107"/>
      <c r="M939" s="107"/>
      <c r="N939" s="107"/>
      <c r="O939" s="205"/>
    </row>
    <row r="940" spans="1:15" ht="15" customHeight="1" x14ac:dyDescent="0.25">
      <c r="A940" s="104"/>
      <c r="B940" s="41"/>
      <c r="C940" s="43"/>
      <c r="D940" s="41"/>
      <c r="E940" s="41"/>
      <c r="F940" s="42"/>
      <c r="G940" s="41"/>
      <c r="H940" s="41"/>
      <c r="I940" s="44"/>
      <c r="J940" s="47"/>
      <c r="K940" s="45"/>
      <c r="L940" s="107"/>
      <c r="M940" s="107"/>
      <c r="N940" s="107"/>
      <c r="O940" s="205"/>
    </row>
    <row r="941" spans="1:15" ht="15" customHeight="1" x14ac:dyDescent="0.25">
      <c r="A941" s="104"/>
      <c r="B941" s="41"/>
      <c r="C941" s="43"/>
      <c r="D941" s="41"/>
      <c r="E941" s="41"/>
      <c r="F941" s="42"/>
      <c r="G941" s="41"/>
      <c r="H941" s="41"/>
      <c r="I941" s="44"/>
      <c r="J941" s="47"/>
      <c r="K941" s="45"/>
      <c r="L941" s="107"/>
      <c r="M941" s="107"/>
      <c r="N941" s="107"/>
      <c r="O941" s="205"/>
    </row>
    <row r="942" spans="1:15" ht="15" customHeight="1" x14ac:dyDescent="0.25">
      <c r="A942" s="104"/>
      <c r="B942" s="41"/>
      <c r="C942" s="43"/>
      <c r="D942" s="41"/>
      <c r="E942" s="41"/>
      <c r="F942" s="42"/>
      <c r="G942" s="41"/>
      <c r="H942" s="41"/>
      <c r="I942" s="44"/>
      <c r="J942" s="47"/>
      <c r="K942" s="45"/>
      <c r="L942" s="107"/>
      <c r="M942" s="107"/>
      <c r="N942" s="107"/>
      <c r="O942" s="205"/>
    </row>
    <row r="943" spans="1:15" ht="15" customHeight="1" x14ac:dyDescent="0.25">
      <c r="A943" s="104"/>
      <c r="B943" s="41"/>
      <c r="C943" s="43"/>
      <c r="D943" s="41"/>
      <c r="E943" s="41"/>
      <c r="F943" s="42"/>
      <c r="G943" s="41"/>
      <c r="H943" s="41"/>
      <c r="I943" s="44"/>
      <c r="J943" s="47"/>
      <c r="K943" s="45"/>
      <c r="L943" s="107"/>
      <c r="M943" s="107"/>
      <c r="N943" s="107"/>
      <c r="O943" s="205"/>
    </row>
    <row r="944" spans="1:15" ht="15" customHeight="1" x14ac:dyDescent="0.25">
      <c r="A944" s="104"/>
      <c r="B944" s="41"/>
      <c r="C944" s="43"/>
      <c r="D944" s="41"/>
      <c r="E944" s="41"/>
      <c r="F944" s="42"/>
      <c r="G944" s="41"/>
      <c r="H944" s="41"/>
      <c r="I944" s="44"/>
      <c r="J944" s="47"/>
      <c r="K944" s="45"/>
      <c r="L944" s="107"/>
      <c r="M944" s="107"/>
      <c r="N944" s="107"/>
      <c r="O944" s="205"/>
    </row>
    <row r="945" spans="1:15" ht="15" customHeight="1" x14ac:dyDescent="0.25">
      <c r="A945" s="104"/>
      <c r="B945" s="41"/>
      <c r="C945" s="43"/>
      <c r="D945" s="41"/>
      <c r="E945" s="41"/>
      <c r="F945" s="42"/>
      <c r="G945" s="41"/>
      <c r="H945" s="41"/>
      <c r="I945" s="44"/>
      <c r="J945" s="47"/>
      <c r="K945" s="45"/>
      <c r="L945" s="107"/>
      <c r="M945" s="107"/>
      <c r="N945" s="107"/>
      <c r="O945" s="205"/>
    </row>
    <row r="946" spans="1:15" ht="15" customHeight="1" x14ac:dyDescent="0.25">
      <c r="A946" s="104"/>
      <c r="B946" s="41"/>
      <c r="C946" s="43"/>
      <c r="D946" s="41"/>
      <c r="E946" s="41"/>
      <c r="F946" s="42"/>
      <c r="G946" s="41"/>
      <c r="H946" s="41"/>
      <c r="I946" s="44"/>
      <c r="J946" s="47"/>
      <c r="K946" s="45"/>
      <c r="L946" s="107"/>
      <c r="M946" s="107"/>
      <c r="N946" s="107"/>
      <c r="O946" s="205"/>
    </row>
    <row r="947" spans="1:15" ht="15" customHeight="1" x14ac:dyDescent="0.25">
      <c r="A947" s="104"/>
      <c r="B947" s="41"/>
      <c r="C947" s="43"/>
      <c r="D947" s="41"/>
      <c r="E947" s="41"/>
      <c r="F947" s="42"/>
      <c r="G947" s="41"/>
      <c r="H947" s="41"/>
      <c r="I947" s="44"/>
      <c r="J947" s="47"/>
      <c r="K947" s="45"/>
      <c r="L947" s="107"/>
      <c r="M947" s="107"/>
      <c r="N947" s="107"/>
      <c r="O947" s="205"/>
    </row>
    <row r="948" spans="1:15" ht="15" customHeight="1" x14ac:dyDescent="0.25">
      <c r="A948" s="104"/>
      <c r="B948" s="41"/>
      <c r="C948" s="43"/>
      <c r="D948" s="41"/>
      <c r="E948" s="41"/>
      <c r="F948" s="42"/>
      <c r="G948" s="41"/>
      <c r="H948" s="41"/>
      <c r="I948" s="44"/>
      <c r="J948" s="47"/>
      <c r="K948" s="45"/>
      <c r="L948" s="107"/>
      <c r="M948" s="107"/>
      <c r="N948" s="107"/>
      <c r="O948" s="205"/>
    </row>
    <row r="949" spans="1:15" ht="15" customHeight="1" x14ac:dyDescent="0.25">
      <c r="A949" s="104"/>
      <c r="B949" s="41"/>
      <c r="C949" s="43"/>
      <c r="D949" s="41"/>
      <c r="E949" s="41"/>
      <c r="F949" s="42"/>
      <c r="G949" s="41"/>
      <c r="H949" s="41"/>
      <c r="I949" s="44"/>
      <c r="J949" s="47"/>
      <c r="K949" s="45"/>
      <c r="L949" s="107"/>
      <c r="M949" s="107"/>
      <c r="N949" s="107"/>
      <c r="O949" s="205"/>
    </row>
    <row r="950" spans="1:15" ht="15" customHeight="1" x14ac:dyDescent="0.25">
      <c r="A950" s="104"/>
      <c r="B950" s="41"/>
      <c r="C950" s="43"/>
      <c r="D950" s="41"/>
      <c r="E950" s="41"/>
      <c r="F950" s="42"/>
      <c r="G950" s="41"/>
      <c r="H950" s="41"/>
      <c r="I950" s="44"/>
      <c r="J950" s="47"/>
      <c r="K950" s="45"/>
      <c r="L950" s="107"/>
      <c r="M950" s="107"/>
      <c r="N950" s="107"/>
      <c r="O950" s="205"/>
    </row>
    <row r="951" spans="1:15" ht="15" customHeight="1" x14ac:dyDescent="0.25">
      <c r="A951" s="104"/>
      <c r="B951" s="41"/>
      <c r="C951" s="43"/>
      <c r="D951" s="41"/>
      <c r="E951" s="41"/>
      <c r="F951" s="42"/>
      <c r="G951" s="41"/>
      <c r="H951" s="41"/>
      <c r="I951" s="44"/>
      <c r="J951" s="47"/>
      <c r="K951" s="45"/>
      <c r="L951" s="107"/>
      <c r="M951" s="107"/>
      <c r="N951" s="107"/>
      <c r="O951" s="205"/>
    </row>
    <row r="952" spans="1:15" ht="15" customHeight="1" x14ac:dyDescent="0.25">
      <c r="A952" s="104"/>
      <c r="B952" s="41"/>
      <c r="C952" s="43"/>
      <c r="D952" s="41"/>
      <c r="E952" s="41"/>
      <c r="F952" s="42"/>
      <c r="G952" s="41"/>
      <c r="H952" s="41"/>
      <c r="I952" s="44"/>
      <c r="J952" s="47"/>
      <c r="K952" s="45"/>
      <c r="L952" s="107"/>
      <c r="M952" s="107"/>
      <c r="N952" s="107"/>
      <c r="O952" s="205"/>
    </row>
    <row r="953" spans="1:15" ht="15" customHeight="1" x14ac:dyDescent="0.25">
      <c r="A953" s="104"/>
      <c r="B953" s="41"/>
      <c r="C953" s="43"/>
      <c r="D953" s="41"/>
      <c r="E953" s="41"/>
      <c r="F953" s="42"/>
      <c r="G953" s="41"/>
      <c r="H953" s="41"/>
      <c r="I953" s="44"/>
      <c r="J953" s="47"/>
      <c r="K953" s="45"/>
      <c r="L953" s="107"/>
      <c r="M953" s="107"/>
      <c r="N953" s="107"/>
      <c r="O953" s="205"/>
    </row>
    <row r="954" spans="1:15" ht="15" customHeight="1" x14ac:dyDescent="0.25">
      <c r="A954" s="104"/>
      <c r="B954" s="41"/>
      <c r="C954" s="43"/>
      <c r="D954" s="41"/>
      <c r="E954" s="41"/>
      <c r="F954" s="42"/>
      <c r="G954" s="41"/>
      <c r="H954" s="41"/>
      <c r="I954" s="44"/>
      <c r="J954" s="47"/>
      <c r="K954" s="45"/>
      <c r="L954" s="107"/>
      <c r="M954" s="107"/>
      <c r="N954" s="107"/>
      <c r="O954" s="205"/>
    </row>
    <row r="955" spans="1:15" ht="15" customHeight="1" x14ac:dyDescent="0.25">
      <c r="A955" s="104"/>
      <c r="B955" s="41"/>
      <c r="C955" s="43"/>
      <c r="D955" s="41"/>
      <c r="E955" s="41"/>
      <c r="F955" s="42"/>
      <c r="G955" s="41"/>
      <c r="H955" s="41"/>
      <c r="I955" s="44"/>
      <c r="J955" s="47"/>
      <c r="K955" s="45"/>
      <c r="L955" s="107"/>
      <c r="M955" s="107"/>
      <c r="N955" s="107"/>
      <c r="O955" s="205"/>
    </row>
    <row r="956" spans="1:15" ht="15" customHeight="1" x14ac:dyDescent="0.25">
      <c r="A956" s="104"/>
      <c r="B956" s="41"/>
      <c r="C956" s="43"/>
      <c r="D956" s="41"/>
      <c r="E956" s="41"/>
      <c r="F956" s="42"/>
      <c r="G956" s="41"/>
      <c r="H956" s="41"/>
      <c r="I956" s="44"/>
      <c r="J956" s="47"/>
      <c r="K956" s="45"/>
      <c r="L956" s="107"/>
      <c r="M956" s="107"/>
      <c r="N956" s="107"/>
      <c r="O956" s="205"/>
    </row>
    <row r="957" spans="1:15" ht="15" customHeight="1" x14ac:dyDescent="0.25">
      <c r="A957" s="104"/>
      <c r="B957" s="41"/>
      <c r="C957" s="43"/>
      <c r="D957" s="41"/>
      <c r="E957" s="41"/>
      <c r="F957" s="42"/>
      <c r="G957" s="41"/>
      <c r="H957" s="41"/>
      <c r="I957" s="44"/>
      <c r="J957" s="47"/>
      <c r="K957" s="45"/>
      <c r="L957" s="107"/>
      <c r="M957" s="107"/>
      <c r="N957" s="107"/>
      <c r="O957" s="205"/>
    </row>
    <row r="958" spans="1:15" ht="15" customHeight="1" x14ac:dyDescent="0.25">
      <c r="A958" s="104"/>
      <c r="B958" s="41"/>
      <c r="C958" s="43"/>
      <c r="D958" s="41"/>
      <c r="E958" s="41"/>
      <c r="F958" s="42"/>
      <c r="G958" s="41"/>
      <c r="H958" s="41"/>
      <c r="I958" s="44"/>
      <c r="J958" s="47"/>
      <c r="K958" s="45"/>
      <c r="L958" s="107"/>
      <c r="M958" s="107"/>
      <c r="N958" s="107"/>
      <c r="O958" s="205"/>
    </row>
    <row r="959" spans="1:15" ht="15" customHeight="1" x14ac:dyDescent="0.25">
      <c r="A959" s="104"/>
      <c r="B959" s="41"/>
      <c r="C959" s="43"/>
      <c r="D959" s="41"/>
      <c r="E959" s="41"/>
      <c r="F959" s="42"/>
      <c r="G959" s="41"/>
      <c r="H959" s="41"/>
      <c r="I959" s="44"/>
      <c r="J959" s="47"/>
      <c r="K959" s="45"/>
      <c r="L959" s="107"/>
      <c r="M959" s="107"/>
      <c r="N959" s="107"/>
      <c r="O959" s="205"/>
    </row>
    <row r="960" spans="1:15" ht="15" customHeight="1" x14ac:dyDescent="0.25">
      <c r="A960" s="104"/>
      <c r="B960" s="41"/>
      <c r="C960" s="43"/>
      <c r="D960" s="41"/>
      <c r="E960" s="41"/>
      <c r="F960" s="42"/>
      <c r="G960" s="41"/>
      <c r="H960" s="41"/>
      <c r="I960" s="44"/>
      <c r="J960" s="47"/>
      <c r="K960" s="45"/>
      <c r="L960" s="107"/>
      <c r="M960" s="107"/>
      <c r="N960" s="107"/>
      <c r="O960" s="205"/>
    </row>
    <row r="961" spans="1:15" ht="15" customHeight="1" x14ac:dyDescent="0.25">
      <c r="A961" s="104"/>
      <c r="B961" s="41"/>
      <c r="C961" s="43"/>
      <c r="D961" s="41"/>
      <c r="E961" s="41"/>
      <c r="F961" s="42"/>
      <c r="G961" s="41"/>
      <c r="H961" s="41"/>
      <c r="I961" s="44"/>
      <c r="J961" s="47"/>
      <c r="K961" s="45"/>
      <c r="L961" s="107"/>
      <c r="M961" s="107"/>
      <c r="N961" s="107"/>
      <c r="O961" s="205"/>
    </row>
    <row r="962" spans="1:15" ht="15" customHeight="1" x14ac:dyDescent="0.25">
      <c r="A962" s="104"/>
      <c r="B962" s="41"/>
      <c r="C962" s="43"/>
      <c r="D962" s="41"/>
      <c r="E962" s="41"/>
      <c r="F962" s="42"/>
      <c r="G962" s="41"/>
      <c r="H962" s="41"/>
      <c r="I962" s="44"/>
      <c r="J962" s="47"/>
      <c r="K962" s="45"/>
      <c r="L962" s="107"/>
      <c r="M962" s="107"/>
      <c r="N962" s="107"/>
      <c r="O962" s="205"/>
    </row>
    <row r="963" spans="1:15" ht="15" customHeight="1" x14ac:dyDescent="0.25">
      <c r="A963" s="104"/>
      <c r="B963" s="41"/>
      <c r="C963" s="43"/>
      <c r="D963" s="41"/>
      <c r="E963" s="41"/>
      <c r="F963" s="42"/>
      <c r="G963" s="41"/>
      <c r="H963" s="41"/>
      <c r="I963" s="44"/>
      <c r="J963" s="47"/>
      <c r="K963" s="45"/>
      <c r="L963" s="107"/>
      <c r="M963" s="107"/>
      <c r="N963" s="107"/>
      <c r="O963" s="205"/>
    </row>
    <row r="964" spans="1:15" ht="15" customHeight="1" x14ac:dyDescent="0.25">
      <c r="A964" s="104"/>
      <c r="B964" s="41"/>
      <c r="C964" s="43"/>
      <c r="D964" s="41"/>
      <c r="E964" s="41"/>
      <c r="F964" s="42"/>
      <c r="G964" s="41"/>
      <c r="H964" s="41"/>
      <c r="I964" s="44"/>
      <c r="J964" s="47"/>
      <c r="K964" s="45"/>
      <c r="L964" s="107"/>
      <c r="M964" s="107"/>
      <c r="N964" s="107"/>
      <c r="O964" s="205"/>
    </row>
    <row r="965" spans="1:15" ht="15" customHeight="1" x14ac:dyDescent="0.25">
      <c r="A965" s="104"/>
      <c r="B965" s="41"/>
      <c r="C965" s="43"/>
      <c r="D965" s="41"/>
      <c r="E965" s="41"/>
      <c r="F965" s="42"/>
      <c r="G965" s="41"/>
      <c r="H965" s="41"/>
      <c r="I965" s="44"/>
      <c r="J965" s="47"/>
      <c r="K965" s="45"/>
      <c r="L965" s="107"/>
      <c r="M965" s="107"/>
      <c r="N965" s="107"/>
      <c r="O965" s="205"/>
    </row>
    <row r="966" spans="1:15" ht="15" customHeight="1" x14ac:dyDescent="0.25">
      <c r="A966" s="104"/>
      <c r="B966" s="41"/>
      <c r="C966" s="43"/>
      <c r="D966" s="41"/>
      <c r="E966" s="41"/>
      <c r="F966" s="42"/>
      <c r="G966" s="41"/>
      <c r="H966" s="41"/>
      <c r="I966" s="44"/>
      <c r="J966" s="47"/>
      <c r="K966" s="45"/>
      <c r="L966" s="107"/>
      <c r="M966" s="107"/>
      <c r="N966" s="107"/>
      <c r="O966" s="205"/>
    </row>
    <row r="967" spans="1:15" ht="15" customHeight="1" x14ac:dyDescent="0.25">
      <c r="A967" s="104"/>
      <c r="B967" s="41"/>
      <c r="C967" s="43"/>
      <c r="D967" s="41"/>
      <c r="E967" s="41"/>
      <c r="F967" s="42"/>
      <c r="G967" s="41"/>
      <c r="H967" s="41"/>
      <c r="I967" s="44"/>
      <c r="J967" s="47"/>
      <c r="K967" s="45"/>
      <c r="L967" s="107"/>
      <c r="M967" s="107"/>
      <c r="N967" s="107"/>
      <c r="O967" s="205"/>
    </row>
    <row r="968" spans="1:15" ht="15" customHeight="1" x14ac:dyDescent="0.25">
      <c r="A968" s="104"/>
      <c r="B968" s="41"/>
      <c r="C968" s="43"/>
      <c r="D968" s="41"/>
      <c r="E968" s="41"/>
      <c r="F968" s="42"/>
      <c r="G968" s="41"/>
      <c r="H968" s="41"/>
      <c r="I968" s="44"/>
      <c r="J968" s="47"/>
      <c r="K968" s="45"/>
      <c r="L968" s="107"/>
      <c r="M968" s="107"/>
      <c r="N968" s="107"/>
      <c r="O968" s="205"/>
    </row>
    <row r="969" spans="1:15" ht="15" customHeight="1" x14ac:dyDescent="0.25">
      <c r="A969" s="104"/>
      <c r="B969" s="41"/>
      <c r="C969" s="43"/>
      <c r="D969" s="41"/>
      <c r="E969" s="41"/>
      <c r="F969" s="42"/>
      <c r="G969" s="41"/>
      <c r="H969" s="41"/>
      <c r="I969" s="44"/>
      <c r="J969" s="47"/>
      <c r="K969" s="45"/>
      <c r="L969" s="107"/>
      <c r="M969" s="107"/>
      <c r="N969" s="107"/>
      <c r="O969" s="205"/>
    </row>
    <row r="970" spans="1:15" ht="15" customHeight="1" x14ac:dyDescent="0.25">
      <c r="A970" s="104"/>
      <c r="B970" s="41"/>
      <c r="C970" s="43"/>
      <c r="D970" s="41"/>
      <c r="E970" s="41"/>
      <c r="F970" s="42"/>
      <c r="G970" s="41"/>
      <c r="H970" s="41"/>
      <c r="I970" s="44"/>
      <c r="J970" s="47"/>
      <c r="K970" s="45"/>
      <c r="L970" s="107"/>
      <c r="M970" s="107"/>
      <c r="N970" s="107"/>
      <c r="O970" s="205"/>
    </row>
    <row r="971" spans="1:15" ht="15" customHeight="1" x14ac:dyDescent="0.25">
      <c r="A971" s="104"/>
      <c r="B971" s="41"/>
      <c r="C971" s="43"/>
      <c r="D971" s="41"/>
      <c r="E971" s="41"/>
      <c r="F971" s="42"/>
      <c r="G971" s="41"/>
      <c r="H971" s="41"/>
      <c r="I971" s="44"/>
      <c r="J971" s="47"/>
      <c r="K971" s="45"/>
      <c r="L971" s="107"/>
      <c r="M971" s="107"/>
      <c r="N971" s="107"/>
      <c r="O971" s="205"/>
    </row>
    <row r="972" spans="1:15" ht="15" customHeight="1" x14ac:dyDescent="0.25">
      <c r="A972" s="104"/>
      <c r="B972" s="41"/>
      <c r="C972" s="43"/>
      <c r="D972" s="41"/>
      <c r="E972" s="41"/>
      <c r="F972" s="42"/>
      <c r="G972" s="41"/>
      <c r="H972" s="41"/>
      <c r="I972" s="44"/>
      <c r="J972" s="47"/>
      <c r="K972" s="45"/>
      <c r="L972" s="107"/>
      <c r="M972" s="107"/>
      <c r="N972" s="107"/>
      <c r="O972" s="205"/>
    </row>
    <row r="973" spans="1:15" ht="15" customHeight="1" x14ac:dyDescent="0.25">
      <c r="A973" s="104"/>
      <c r="B973" s="41"/>
      <c r="C973" s="43"/>
      <c r="D973" s="41"/>
      <c r="E973" s="41"/>
      <c r="F973" s="42"/>
      <c r="G973" s="41"/>
      <c r="H973" s="41"/>
      <c r="I973" s="44"/>
      <c r="J973" s="47"/>
      <c r="K973" s="45"/>
      <c r="L973" s="107"/>
      <c r="M973" s="107"/>
      <c r="N973" s="107"/>
      <c r="O973" s="205"/>
    </row>
    <row r="974" spans="1:15" ht="15" customHeight="1" x14ac:dyDescent="0.25">
      <c r="A974" s="104"/>
      <c r="B974" s="41"/>
      <c r="C974" s="43"/>
      <c r="D974" s="41"/>
      <c r="E974" s="41"/>
      <c r="F974" s="42"/>
      <c r="G974" s="41"/>
      <c r="H974" s="41"/>
      <c r="I974" s="44"/>
      <c r="J974" s="47"/>
      <c r="K974" s="45"/>
      <c r="L974" s="107"/>
      <c r="M974" s="107"/>
      <c r="N974" s="107"/>
      <c r="O974" s="205"/>
    </row>
    <row r="975" spans="1:15" ht="15" customHeight="1" x14ac:dyDescent="0.25">
      <c r="A975" s="104"/>
      <c r="B975" s="41"/>
      <c r="C975" s="43"/>
      <c r="D975" s="41"/>
      <c r="E975" s="41"/>
      <c r="F975" s="42"/>
      <c r="G975" s="41"/>
      <c r="H975" s="41"/>
      <c r="I975" s="44"/>
      <c r="J975" s="47"/>
      <c r="K975" s="45"/>
      <c r="L975" s="107"/>
      <c r="M975" s="107"/>
      <c r="N975" s="107"/>
      <c r="O975" s="205"/>
    </row>
    <row r="976" spans="1:15" ht="15" customHeight="1" x14ac:dyDescent="0.25">
      <c r="A976" s="104"/>
      <c r="B976" s="41"/>
      <c r="C976" s="43"/>
      <c r="D976" s="41"/>
      <c r="E976" s="41"/>
      <c r="F976" s="42"/>
      <c r="G976" s="41"/>
      <c r="H976" s="41"/>
      <c r="I976" s="44"/>
      <c r="J976" s="47"/>
      <c r="K976" s="45"/>
      <c r="L976" s="107"/>
      <c r="M976" s="107"/>
      <c r="N976" s="107"/>
      <c r="O976" s="205"/>
    </row>
    <row r="977" spans="1:15" ht="15" customHeight="1" x14ac:dyDescent="0.25">
      <c r="A977" s="104"/>
      <c r="B977" s="41"/>
      <c r="C977" s="43"/>
      <c r="D977" s="41"/>
      <c r="E977" s="41"/>
      <c r="F977" s="42"/>
      <c r="G977" s="41"/>
      <c r="H977" s="41"/>
      <c r="I977" s="44"/>
      <c r="J977" s="47"/>
      <c r="K977" s="45"/>
      <c r="L977" s="107"/>
      <c r="M977" s="107"/>
      <c r="N977" s="107"/>
      <c r="O977" s="205"/>
    </row>
    <row r="978" spans="1:15" ht="15" customHeight="1" x14ac:dyDescent="0.25">
      <c r="A978" s="104"/>
      <c r="B978" s="41"/>
      <c r="C978" s="43"/>
      <c r="D978" s="41"/>
      <c r="E978" s="41"/>
      <c r="F978" s="42"/>
      <c r="G978" s="41"/>
      <c r="H978" s="41"/>
      <c r="I978" s="44"/>
      <c r="J978" s="47"/>
      <c r="K978" s="45"/>
      <c r="L978" s="107"/>
      <c r="M978" s="107"/>
      <c r="N978" s="107"/>
      <c r="O978" s="205"/>
    </row>
    <row r="979" spans="1:15" ht="15" customHeight="1" x14ac:dyDescent="0.25">
      <c r="A979" s="104"/>
      <c r="B979" s="41"/>
      <c r="C979" s="43"/>
      <c r="D979" s="41"/>
      <c r="E979" s="41"/>
      <c r="F979" s="42"/>
      <c r="G979" s="41"/>
      <c r="H979" s="41"/>
      <c r="I979" s="44"/>
      <c r="J979" s="47"/>
      <c r="K979" s="45"/>
      <c r="L979" s="107"/>
      <c r="M979" s="107"/>
      <c r="N979" s="107"/>
      <c r="O979" s="205"/>
    </row>
    <row r="980" spans="1:15" ht="15" customHeight="1" x14ac:dyDescent="0.25">
      <c r="A980" s="104"/>
      <c r="B980" s="41"/>
      <c r="C980" s="43"/>
      <c r="D980" s="41"/>
      <c r="E980" s="41"/>
      <c r="F980" s="42"/>
      <c r="G980" s="41"/>
      <c r="H980" s="41"/>
      <c r="I980" s="44"/>
      <c r="J980" s="47"/>
      <c r="K980" s="45"/>
      <c r="L980" s="107"/>
      <c r="M980" s="107"/>
      <c r="N980" s="107"/>
      <c r="O980" s="205"/>
    </row>
    <row r="981" spans="1:15" ht="15" customHeight="1" x14ac:dyDescent="0.25">
      <c r="A981" s="104"/>
      <c r="B981" s="41"/>
      <c r="C981" s="43"/>
      <c r="D981" s="41"/>
      <c r="E981" s="41"/>
      <c r="F981" s="42"/>
      <c r="G981" s="41"/>
      <c r="H981" s="41"/>
      <c r="I981" s="44"/>
      <c r="J981" s="47"/>
      <c r="K981" s="45"/>
      <c r="L981" s="107"/>
      <c r="M981" s="107"/>
      <c r="N981" s="107"/>
      <c r="O981" s="205"/>
    </row>
    <row r="982" spans="1:15" ht="15" customHeight="1" x14ac:dyDescent="0.25">
      <c r="A982" s="104"/>
      <c r="B982" s="41"/>
      <c r="C982" s="43"/>
      <c r="D982" s="41"/>
      <c r="E982" s="41"/>
      <c r="F982" s="42"/>
      <c r="G982" s="41"/>
      <c r="H982" s="41"/>
      <c r="I982" s="44"/>
      <c r="J982" s="47"/>
      <c r="K982" s="45"/>
      <c r="L982" s="107"/>
      <c r="M982" s="107"/>
      <c r="N982" s="107"/>
      <c r="O982" s="205"/>
    </row>
    <row r="983" spans="1:15" ht="15" customHeight="1" x14ac:dyDescent="0.25">
      <c r="A983" s="104"/>
      <c r="B983" s="41"/>
      <c r="C983" s="43"/>
      <c r="D983" s="41"/>
      <c r="E983" s="41"/>
      <c r="F983" s="42"/>
      <c r="G983" s="41"/>
      <c r="H983" s="41"/>
      <c r="I983" s="44"/>
      <c r="J983" s="47"/>
      <c r="K983" s="45"/>
      <c r="L983" s="107"/>
      <c r="M983" s="107"/>
      <c r="N983" s="107"/>
      <c r="O983" s="205"/>
    </row>
    <row r="984" spans="1:15" ht="15" customHeight="1" x14ac:dyDescent="0.25">
      <c r="A984" s="104"/>
      <c r="B984" s="41"/>
      <c r="C984" s="43"/>
      <c r="D984" s="41"/>
      <c r="E984" s="41"/>
      <c r="F984" s="42"/>
      <c r="G984" s="41"/>
      <c r="H984" s="41"/>
      <c r="I984" s="44"/>
      <c r="J984" s="47"/>
      <c r="K984" s="45"/>
      <c r="L984" s="107"/>
      <c r="M984" s="107"/>
      <c r="N984" s="107"/>
      <c r="O984" s="205"/>
    </row>
    <row r="985" spans="1:15" ht="15" customHeight="1" x14ac:dyDescent="0.25">
      <c r="A985" s="104"/>
      <c r="B985" s="41"/>
      <c r="C985" s="43"/>
      <c r="D985" s="41"/>
      <c r="E985" s="41"/>
      <c r="F985" s="42"/>
      <c r="G985" s="41"/>
      <c r="H985" s="41"/>
      <c r="I985" s="44"/>
      <c r="J985" s="47"/>
      <c r="K985" s="45"/>
      <c r="L985" s="107"/>
      <c r="M985" s="107"/>
      <c r="N985" s="107"/>
      <c r="O985" s="205"/>
    </row>
    <row r="986" spans="1:15" ht="15" customHeight="1" x14ac:dyDescent="0.25">
      <c r="A986" s="104"/>
      <c r="B986" s="41"/>
      <c r="C986" s="43"/>
      <c r="D986" s="41"/>
      <c r="E986" s="41"/>
      <c r="F986" s="42"/>
      <c r="G986" s="41"/>
      <c r="H986" s="41"/>
      <c r="I986" s="44"/>
      <c r="J986" s="47"/>
      <c r="K986" s="45"/>
      <c r="L986" s="107"/>
      <c r="M986" s="107"/>
      <c r="N986" s="107"/>
      <c r="O986" s="205"/>
    </row>
    <row r="987" spans="1:15" ht="15" customHeight="1" x14ac:dyDescent="0.25">
      <c r="A987" s="104"/>
      <c r="B987" s="41"/>
      <c r="C987" s="43"/>
      <c r="D987" s="41"/>
      <c r="E987" s="41"/>
      <c r="F987" s="42"/>
      <c r="G987" s="41"/>
      <c r="H987" s="41"/>
      <c r="I987" s="44"/>
      <c r="J987" s="47"/>
      <c r="K987" s="45"/>
      <c r="L987" s="107"/>
      <c r="M987" s="107"/>
      <c r="N987" s="107"/>
      <c r="O987" s="205"/>
    </row>
    <row r="988" spans="1:15" ht="15" customHeight="1" x14ac:dyDescent="0.25">
      <c r="A988" s="104"/>
      <c r="B988" s="41"/>
      <c r="C988" s="43"/>
      <c r="D988" s="41"/>
      <c r="E988" s="41"/>
      <c r="F988" s="42"/>
      <c r="G988" s="41"/>
      <c r="H988" s="41"/>
      <c r="I988" s="44"/>
      <c r="J988" s="47"/>
      <c r="K988" s="45"/>
      <c r="L988" s="107"/>
      <c r="M988" s="107"/>
      <c r="N988" s="107"/>
      <c r="O988" s="205"/>
    </row>
    <row r="989" spans="1:15" ht="15" customHeight="1" x14ac:dyDescent="0.25">
      <c r="A989" s="104"/>
      <c r="B989" s="41"/>
      <c r="C989" s="43"/>
      <c r="D989" s="41"/>
      <c r="E989" s="41"/>
      <c r="F989" s="42"/>
      <c r="G989" s="41"/>
      <c r="H989" s="41"/>
      <c r="I989" s="44"/>
      <c r="J989" s="47"/>
      <c r="K989" s="45"/>
      <c r="L989" s="107"/>
      <c r="M989" s="107"/>
      <c r="N989" s="107"/>
      <c r="O989" s="205"/>
    </row>
    <row r="990" spans="1:15" ht="15" customHeight="1" x14ac:dyDescent="0.25">
      <c r="A990" s="104"/>
      <c r="B990" s="41"/>
      <c r="C990" s="43"/>
      <c r="D990" s="41"/>
      <c r="E990" s="41"/>
      <c r="F990" s="42"/>
      <c r="G990" s="41"/>
      <c r="H990" s="41"/>
      <c r="I990" s="44"/>
      <c r="J990" s="47"/>
      <c r="K990" s="45"/>
      <c r="L990" s="107"/>
      <c r="M990" s="107"/>
      <c r="N990" s="107"/>
      <c r="O990" s="205"/>
    </row>
    <row r="991" spans="1:15" ht="15" customHeight="1" x14ac:dyDescent="0.25">
      <c r="A991" s="104"/>
      <c r="B991" s="41"/>
      <c r="C991" s="43"/>
      <c r="D991" s="41"/>
      <c r="E991" s="41"/>
      <c r="F991" s="42"/>
      <c r="G991" s="41"/>
      <c r="H991" s="41"/>
      <c r="I991" s="44"/>
      <c r="J991" s="47"/>
      <c r="K991" s="45"/>
      <c r="L991" s="107"/>
      <c r="M991" s="107"/>
      <c r="N991" s="107"/>
      <c r="O991" s="205"/>
    </row>
    <row r="992" spans="1:15" ht="15" customHeight="1" x14ac:dyDescent="0.25">
      <c r="A992" s="104"/>
      <c r="B992" s="41"/>
      <c r="C992" s="43"/>
      <c r="D992" s="41"/>
      <c r="E992" s="41"/>
      <c r="F992" s="42"/>
      <c r="G992" s="41"/>
      <c r="H992" s="41"/>
      <c r="I992" s="44"/>
      <c r="J992" s="47"/>
      <c r="K992" s="45"/>
      <c r="L992" s="107"/>
      <c r="M992" s="107"/>
      <c r="N992" s="107"/>
      <c r="O992" s="205"/>
    </row>
    <row r="993" spans="1:15" ht="15" customHeight="1" x14ac:dyDescent="0.25">
      <c r="A993" s="104"/>
      <c r="B993" s="41"/>
      <c r="C993" s="43"/>
      <c r="D993" s="41"/>
      <c r="E993" s="41"/>
      <c r="F993" s="42"/>
      <c r="G993" s="41"/>
      <c r="H993" s="41"/>
      <c r="I993" s="44"/>
      <c r="J993" s="47"/>
      <c r="K993" s="45"/>
      <c r="L993" s="107"/>
      <c r="M993" s="107"/>
      <c r="N993" s="107"/>
      <c r="O993" s="205"/>
    </row>
    <row r="994" spans="1:15" ht="15" customHeight="1" x14ac:dyDescent="0.25">
      <c r="A994" s="104"/>
      <c r="B994" s="41"/>
      <c r="C994" s="43"/>
      <c r="D994" s="41"/>
      <c r="E994" s="41"/>
      <c r="F994" s="42"/>
      <c r="G994" s="41"/>
      <c r="H994" s="41"/>
      <c r="I994" s="44"/>
      <c r="J994" s="47"/>
      <c r="K994" s="45"/>
      <c r="L994" s="107"/>
      <c r="M994" s="107"/>
      <c r="N994" s="107"/>
      <c r="O994" s="205"/>
    </row>
    <row r="995" spans="1:15" ht="15" customHeight="1" x14ac:dyDescent="0.25">
      <c r="A995" s="104"/>
      <c r="B995" s="41"/>
      <c r="C995" s="43"/>
      <c r="D995" s="41"/>
      <c r="E995" s="41"/>
      <c r="F995" s="42"/>
      <c r="G995" s="41"/>
      <c r="H995" s="41"/>
      <c r="I995" s="44"/>
      <c r="J995" s="47"/>
      <c r="K995" s="45"/>
      <c r="L995" s="107"/>
      <c r="M995" s="107"/>
      <c r="N995" s="107"/>
      <c r="O995" s="205"/>
    </row>
    <row r="996" spans="1:15" ht="15" customHeight="1" x14ac:dyDescent="0.25">
      <c r="A996" s="104"/>
      <c r="B996" s="41"/>
      <c r="C996" s="43"/>
      <c r="D996" s="41"/>
      <c r="E996" s="41"/>
      <c r="F996" s="42"/>
      <c r="G996" s="41"/>
      <c r="H996" s="41"/>
      <c r="I996" s="44"/>
      <c r="J996" s="47"/>
      <c r="K996" s="45"/>
      <c r="L996" s="107"/>
      <c r="M996" s="107"/>
      <c r="N996" s="107"/>
      <c r="O996" s="205"/>
    </row>
    <row r="997" spans="1:15" ht="15" customHeight="1" x14ac:dyDescent="0.25">
      <c r="A997" s="104"/>
      <c r="B997" s="41"/>
      <c r="C997" s="43"/>
      <c r="D997" s="41"/>
      <c r="E997" s="41"/>
      <c r="F997" s="42"/>
      <c r="G997" s="41"/>
      <c r="H997" s="41"/>
      <c r="I997" s="44"/>
      <c r="J997" s="47"/>
      <c r="K997" s="45"/>
      <c r="L997" s="107"/>
      <c r="M997" s="107"/>
      <c r="N997" s="107"/>
      <c r="O997" s="205"/>
    </row>
    <row r="998" spans="1:15" ht="15" customHeight="1" x14ac:dyDescent="0.25">
      <c r="A998" s="104"/>
      <c r="B998" s="41"/>
      <c r="C998" s="43"/>
      <c r="D998" s="41"/>
      <c r="E998" s="41"/>
      <c r="F998" s="42"/>
      <c r="G998" s="41"/>
      <c r="H998" s="41"/>
      <c r="I998" s="44"/>
      <c r="J998" s="47"/>
      <c r="K998" s="45"/>
      <c r="L998" s="107"/>
      <c r="M998" s="107"/>
      <c r="N998" s="107"/>
      <c r="O998" s="205"/>
    </row>
    <row r="999" spans="1:15" ht="15" customHeight="1" x14ac:dyDescent="0.25">
      <c r="A999" s="104"/>
      <c r="B999" s="41"/>
      <c r="C999" s="43"/>
      <c r="D999" s="41"/>
      <c r="E999" s="41"/>
      <c r="F999" s="42"/>
      <c r="G999" s="41"/>
      <c r="H999" s="41"/>
      <c r="I999" s="44"/>
      <c r="J999" s="47"/>
      <c r="K999" s="45"/>
      <c r="L999" s="107"/>
      <c r="M999" s="107"/>
      <c r="N999" s="107"/>
      <c r="O999" s="205"/>
    </row>
    <row r="1000" spans="1:15" ht="15" customHeight="1" x14ac:dyDescent="0.25">
      <c r="A1000" s="104"/>
      <c r="B1000" s="41"/>
      <c r="C1000" s="43"/>
      <c r="D1000" s="41"/>
      <c r="E1000" s="41"/>
      <c r="F1000" s="42"/>
      <c r="G1000" s="41"/>
      <c r="H1000" s="41"/>
      <c r="I1000" s="44"/>
      <c r="J1000" s="47"/>
      <c r="K1000" s="45"/>
      <c r="L1000" s="107"/>
      <c r="M1000" s="107"/>
      <c r="N1000" s="107"/>
      <c r="O1000" s="205"/>
    </row>
    <row r="1001" spans="1:15" ht="15" customHeight="1" x14ac:dyDescent="0.25">
      <c r="A1001" s="104"/>
      <c r="B1001" s="41"/>
      <c r="C1001" s="43"/>
      <c r="D1001" s="41"/>
      <c r="E1001" s="41"/>
      <c r="F1001" s="42"/>
      <c r="G1001" s="41"/>
      <c r="H1001" s="41"/>
      <c r="I1001" s="44"/>
      <c r="J1001" s="47"/>
      <c r="K1001" s="45"/>
      <c r="L1001" s="107"/>
      <c r="M1001" s="107"/>
      <c r="N1001" s="107"/>
      <c r="O1001" s="205"/>
    </row>
    <row r="1002" spans="1:15" ht="15" customHeight="1" x14ac:dyDescent="0.25">
      <c r="A1002" s="104"/>
      <c r="B1002" s="41"/>
      <c r="C1002" s="43"/>
      <c r="D1002" s="41"/>
      <c r="E1002" s="41"/>
      <c r="F1002" s="42"/>
      <c r="G1002" s="41"/>
      <c r="H1002" s="41"/>
      <c r="I1002" s="44"/>
      <c r="J1002" s="47"/>
      <c r="K1002" s="45"/>
      <c r="L1002" s="107"/>
      <c r="M1002" s="107"/>
      <c r="N1002" s="107"/>
      <c r="O1002" s="205"/>
    </row>
    <row r="1003" spans="1:15" ht="15" customHeight="1" x14ac:dyDescent="0.25">
      <c r="A1003" s="104"/>
      <c r="B1003" s="41"/>
      <c r="C1003" s="43"/>
      <c r="D1003" s="41"/>
      <c r="E1003" s="41"/>
      <c r="F1003" s="42"/>
      <c r="G1003" s="41"/>
      <c r="H1003" s="41"/>
      <c r="I1003" s="44"/>
      <c r="J1003" s="47"/>
      <c r="K1003" s="45"/>
      <c r="L1003" s="107"/>
      <c r="M1003" s="107"/>
      <c r="N1003" s="107"/>
      <c r="O1003" s="205"/>
    </row>
    <row r="1004" spans="1:15" ht="15" customHeight="1" x14ac:dyDescent="0.25">
      <c r="A1004" s="104"/>
      <c r="B1004" s="41"/>
      <c r="C1004" s="43"/>
      <c r="D1004" s="41"/>
      <c r="E1004" s="41"/>
      <c r="F1004" s="42"/>
      <c r="G1004" s="41"/>
      <c r="H1004" s="41"/>
      <c r="I1004" s="44"/>
      <c r="J1004" s="47"/>
      <c r="K1004" s="45"/>
      <c r="L1004" s="107"/>
      <c r="M1004" s="107"/>
      <c r="N1004" s="107"/>
      <c r="O1004" s="205"/>
    </row>
    <row r="1005" spans="1:15" ht="15" customHeight="1" x14ac:dyDescent="0.25">
      <c r="A1005" s="104"/>
      <c r="B1005" s="41"/>
      <c r="C1005" s="43"/>
      <c r="D1005" s="41"/>
      <c r="E1005" s="41"/>
      <c r="F1005" s="42"/>
      <c r="G1005" s="41"/>
      <c r="H1005" s="41"/>
      <c r="I1005" s="44"/>
      <c r="J1005" s="47"/>
      <c r="K1005" s="45"/>
      <c r="L1005" s="107"/>
      <c r="M1005" s="107"/>
      <c r="N1005" s="107"/>
      <c r="O1005" s="205"/>
    </row>
    <row r="1006" spans="1:15" ht="15" customHeight="1" x14ac:dyDescent="0.25">
      <c r="A1006" s="104"/>
      <c r="B1006" s="41"/>
      <c r="C1006" s="43"/>
      <c r="D1006" s="41"/>
      <c r="E1006" s="41"/>
      <c r="F1006" s="42"/>
      <c r="G1006" s="41"/>
      <c r="H1006" s="41"/>
      <c r="I1006" s="44"/>
      <c r="J1006" s="47"/>
      <c r="K1006" s="45"/>
      <c r="L1006" s="107"/>
      <c r="M1006" s="107"/>
      <c r="N1006" s="107"/>
      <c r="O1006" s="205"/>
    </row>
    <row r="1007" spans="1:15" ht="15" customHeight="1" x14ac:dyDescent="0.25">
      <c r="A1007" s="104"/>
      <c r="B1007" s="41"/>
      <c r="C1007" s="43"/>
      <c r="D1007" s="41"/>
      <c r="E1007" s="41"/>
      <c r="F1007" s="42"/>
      <c r="G1007" s="41"/>
      <c r="H1007" s="41"/>
      <c r="I1007" s="44"/>
      <c r="J1007" s="47"/>
      <c r="K1007" s="45"/>
      <c r="L1007" s="107"/>
      <c r="M1007" s="107"/>
      <c r="N1007" s="107"/>
      <c r="O1007" s="205"/>
    </row>
    <row r="1008" spans="1:15" ht="15" customHeight="1" x14ac:dyDescent="0.25">
      <c r="A1008" s="104"/>
      <c r="B1008" s="41"/>
      <c r="C1008" s="43"/>
      <c r="D1008" s="41"/>
      <c r="E1008" s="41"/>
      <c r="F1008" s="42"/>
      <c r="G1008" s="41"/>
      <c r="H1008" s="41"/>
      <c r="I1008" s="44"/>
      <c r="J1008" s="47"/>
      <c r="K1008" s="45"/>
      <c r="L1008" s="107"/>
      <c r="M1008" s="107"/>
      <c r="N1008" s="107"/>
      <c r="O1008" s="205"/>
    </row>
    <row r="1009" spans="1:15" ht="15" customHeight="1" x14ac:dyDescent="0.25">
      <c r="A1009" s="104"/>
      <c r="B1009" s="41"/>
      <c r="C1009" s="43"/>
      <c r="D1009" s="41"/>
      <c r="E1009" s="41"/>
      <c r="F1009" s="42"/>
      <c r="G1009" s="41"/>
      <c r="H1009" s="41"/>
      <c r="I1009" s="44"/>
      <c r="J1009" s="47"/>
      <c r="K1009" s="45"/>
      <c r="L1009" s="107"/>
      <c r="M1009" s="107"/>
      <c r="N1009" s="107"/>
      <c r="O1009" s="205"/>
    </row>
    <row r="1010" spans="1:15" ht="15" customHeight="1" x14ac:dyDescent="0.25">
      <c r="A1010" s="104"/>
      <c r="B1010" s="41"/>
      <c r="C1010" s="43"/>
      <c r="D1010" s="41"/>
      <c r="E1010" s="41"/>
      <c r="F1010" s="42"/>
      <c r="G1010" s="41"/>
      <c r="H1010" s="41"/>
      <c r="I1010" s="44"/>
      <c r="J1010" s="47"/>
      <c r="K1010" s="45"/>
      <c r="L1010" s="107"/>
      <c r="M1010" s="107"/>
      <c r="N1010" s="107"/>
      <c r="O1010" s="205"/>
    </row>
    <row r="1011" spans="1:15" ht="15" customHeight="1" x14ac:dyDescent="0.25">
      <c r="A1011" s="104"/>
      <c r="B1011" s="41"/>
      <c r="C1011" s="43"/>
      <c r="D1011" s="41"/>
      <c r="E1011" s="41"/>
      <c r="F1011" s="42"/>
      <c r="G1011" s="41"/>
      <c r="H1011" s="41"/>
      <c r="I1011" s="44"/>
      <c r="J1011" s="47"/>
      <c r="K1011" s="45"/>
      <c r="L1011" s="107"/>
      <c r="M1011" s="107"/>
      <c r="N1011" s="107"/>
      <c r="O1011" s="205"/>
    </row>
    <row r="1012" spans="1:15" ht="15" customHeight="1" x14ac:dyDescent="0.25">
      <c r="A1012" s="104"/>
      <c r="B1012" s="41"/>
      <c r="C1012" s="43"/>
      <c r="D1012" s="41"/>
      <c r="E1012" s="41"/>
      <c r="F1012" s="42"/>
      <c r="G1012" s="41"/>
      <c r="H1012" s="41"/>
      <c r="I1012" s="44"/>
      <c r="J1012" s="47"/>
      <c r="K1012" s="45"/>
      <c r="L1012" s="107"/>
      <c r="M1012" s="107"/>
      <c r="N1012" s="107"/>
      <c r="O1012" s="205"/>
    </row>
    <row r="1013" spans="1:15" ht="15" customHeight="1" x14ac:dyDescent="0.25">
      <c r="A1013" s="104"/>
      <c r="B1013" s="41"/>
      <c r="C1013" s="43"/>
      <c r="D1013" s="41"/>
      <c r="E1013" s="41"/>
      <c r="F1013" s="42"/>
      <c r="G1013" s="41"/>
      <c r="H1013" s="41"/>
      <c r="I1013" s="44"/>
      <c r="J1013" s="47"/>
      <c r="K1013" s="45"/>
      <c r="L1013" s="107"/>
      <c r="M1013" s="107"/>
      <c r="N1013" s="107"/>
      <c r="O1013" s="205"/>
    </row>
    <row r="1014" spans="1:15" ht="15" customHeight="1" x14ac:dyDescent="0.25">
      <c r="A1014" s="104"/>
      <c r="B1014" s="41"/>
      <c r="C1014" s="43"/>
      <c r="D1014" s="41"/>
      <c r="E1014" s="41"/>
      <c r="F1014" s="42"/>
      <c r="G1014" s="41"/>
      <c r="H1014" s="41"/>
      <c r="I1014" s="44"/>
      <c r="J1014" s="47"/>
      <c r="K1014" s="45"/>
      <c r="L1014" s="107"/>
      <c r="M1014" s="107"/>
      <c r="N1014" s="107"/>
      <c r="O1014" s="205"/>
    </row>
    <row r="1015" spans="1:15" ht="15" customHeight="1" x14ac:dyDescent="0.25">
      <c r="A1015" s="104"/>
      <c r="B1015" s="41"/>
      <c r="C1015" s="43"/>
      <c r="D1015" s="41"/>
      <c r="E1015" s="41"/>
      <c r="F1015" s="42"/>
      <c r="G1015" s="41"/>
      <c r="H1015" s="41"/>
      <c r="I1015" s="44"/>
      <c r="J1015" s="47"/>
      <c r="K1015" s="45"/>
      <c r="L1015" s="107"/>
      <c r="M1015" s="107"/>
      <c r="N1015" s="107"/>
      <c r="O1015" s="205"/>
    </row>
    <row r="1016" spans="1:15" ht="15" customHeight="1" x14ac:dyDescent="0.25">
      <c r="A1016" s="104"/>
      <c r="B1016" s="41"/>
      <c r="C1016" s="43"/>
      <c r="D1016" s="41"/>
      <c r="E1016" s="41"/>
      <c r="F1016" s="42"/>
      <c r="G1016" s="41"/>
      <c r="H1016" s="41"/>
      <c r="I1016" s="44"/>
      <c r="J1016" s="47"/>
      <c r="K1016" s="45"/>
      <c r="L1016" s="107"/>
      <c r="M1016" s="107"/>
      <c r="N1016" s="107"/>
      <c r="O1016" s="205"/>
    </row>
    <row r="1017" spans="1:15" ht="15" customHeight="1" x14ac:dyDescent="0.25">
      <c r="A1017" s="104"/>
      <c r="B1017" s="41"/>
      <c r="C1017" s="43"/>
      <c r="D1017" s="41"/>
      <c r="E1017" s="41"/>
      <c r="F1017" s="42"/>
      <c r="G1017" s="41"/>
      <c r="H1017" s="41"/>
      <c r="I1017" s="44"/>
      <c r="J1017" s="47"/>
      <c r="K1017" s="45"/>
      <c r="L1017" s="107"/>
      <c r="M1017" s="107"/>
      <c r="N1017" s="107"/>
      <c r="O1017" s="205"/>
    </row>
    <row r="1018" spans="1:15" ht="15" customHeight="1" x14ac:dyDescent="0.25">
      <c r="A1018" s="104"/>
      <c r="B1018" s="41"/>
      <c r="C1018" s="43"/>
      <c r="D1018" s="41"/>
      <c r="E1018" s="41"/>
      <c r="F1018" s="42"/>
      <c r="G1018" s="41"/>
      <c r="H1018" s="41"/>
      <c r="I1018" s="44"/>
      <c r="J1018" s="47"/>
      <c r="K1018" s="45"/>
      <c r="L1018" s="107"/>
      <c r="M1018" s="107"/>
      <c r="N1018" s="107"/>
      <c r="O1018" s="205"/>
    </row>
    <row r="1019" spans="1:15" ht="15" customHeight="1" x14ac:dyDescent="0.25">
      <c r="A1019" s="104"/>
      <c r="B1019" s="41"/>
      <c r="C1019" s="43"/>
      <c r="D1019" s="41"/>
      <c r="E1019" s="41"/>
      <c r="F1019" s="42"/>
      <c r="G1019" s="41"/>
      <c r="H1019" s="41"/>
      <c r="I1019" s="44"/>
      <c r="J1019" s="47"/>
      <c r="K1019" s="45"/>
      <c r="L1019" s="107"/>
      <c r="M1019" s="107"/>
      <c r="N1019" s="107"/>
      <c r="O1019" s="205"/>
    </row>
    <row r="1020" spans="1:15" ht="15" customHeight="1" x14ac:dyDescent="0.25">
      <c r="A1020" s="104"/>
      <c r="B1020" s="41"/>
      <c r="C1020" s="43"/>
      <c r="D1020" s="41"/>
      <c r="E1020" s="41"/>
      <c r="F1020" s="42"/>
      <c r="G1020" s="41"/>
      <c r="H1020" s="41"/>
      <c r="I1020" s="44"/>
      <c r="J1020" s="47"/>
      <c r="K1020" s="45"/>
      <c r="L1020" s="107"/>
      <c r="M1020" s="107"/>
      <c r="N1020" s="107"/>
      <c r="O1020" s="205"/>
    </row>
    <row r="1021" spans="1:15" ht="15" customHeight="1" x14ac:dyDescent="0.25">
      <c r="A1021" s="104"/>
      <c r="B1021" s="41"/>
      <c r="C1021" s="43"/>
      <c r="D1021" s="41"/>
      <c r="E1021" s="41"/>
      <c r="F1021" s="42"/>
      <c r="G1021" s="41"/>
      <c r="H1021" s="41"/>
      <c r="I1021" s="44"/>
      <c r="J1021" s="47"/>
      <c r="K1021" s="45"/>
      <c r="L1021" s="107"/>
      <c r="M1021" s="107"/>
      <c r="N1021" s="107"/>
      <c r="O1021" s="205"/>
    </row>
    <row r="1022" spans="1:15" ht="15" customHeight="1" x14ac:dyDescent="0.25">
      <c r="A1022" s="104"/>
      <c r="B1022" s="41"/>
      <c r="C1022" s="43"/>
      <c r="D1022" s="41"/>
      <c r="E1022" s="41"/>
      <c r="F1022" s="42"/>
      <c r="G1022" s="41"/>
      <c r="H1022" s="41"/>
      <c r="I1022" s="44"/>
      <c r="J1022" s="47"/>
      <c r="K1022" s="45"/>
      <c r="L1022" s="107"/>
      <c r="M1022" s="107"/>
      <c r="N1022" s="107"/>
      <c r="O1022" s="205"/>
    </row>
    <row r="1023" spans="1:15" ht="15" customHeight="1" x14ac:dyDescent="0.25">
      <c r="A1023" s="104"/>
      <c r="B1023" s="41"/>
      <c r="C1023" s="43"/>
      <c r="D1023" s="41"/>
      <c r="E1023" s="41"/>
      <c r="F1023" s="42"/>
      <c r="G1023" s="41"/>
      <c r="H1023" s="41"/>
      <c r="I1023" s="44"/>
      <c r="J1023" s="47"/>
      <c r="K1023" s="45"/>
      <c r="L1023" s="107"/>
      <c r="M1023" s="107"/>
      <c r="N1023" s="107"/>
      <c r="O1023" s="205"/>
    </row>
    <row r="1024" spans="1:15" ht="15" customHeight="1" x14ac:dyDescent="0.25">
      <c r="A1024" s="104"/>
      <c r="B1024" s="41"/>
      <c r="C1024" s="43"/>
      <c r="D1024" s="41"/>
      <c r="E1024" s="41"/>
      <c r="F1024" s="42"/>
      <c r="G1024" s="41"/>
      <c r="H1024" s="41"/>
      <c r="I1024" s="44"/>
      <c r="J1024" s="47"/>
      <c r="K1024" s="45"/>
      <c r="L1024" s="107"/>
      <c r="M1024" s="107"/>
      <c r="N1024" s="107"/>
      <c r="O1024" s="205"/>
    </row>
    <row r="1025" spans="1:15" ht="15" customHeight="1" x14ac:dyDescent="0.25">
      <c r="A1025" s="104"/>
      <c r="B1025" s="41"/>
      <c r="C1025" s="43"/>
      <c r="D1025" s="41"/>
      <c r="E1025" s="41"/>
      <c r="F1025" s="42"/>
      <c r="G1025" s="41"/>
      <c r="H1025" s="41"/>
      <c r="I1025" s="44"/>
      <c r="J1025" s="47"/>
      <c r="K1025" s="45"/>
      <c r="L1025" s="107"/>
      <c r="M1025" s="107"/>
      <c r="N1025" s="107"/>
      <c r="O1025" s="205"/>
    </row>
    <row r="1026" spans="1:15" ht="15" customHeight="1" x14ac:dyDescent="0.25">
      <c r="A1026" s="104"/>
      <c r="B1026" s="41"/>
      <c r="C1026" s="43"/>
      <c r="D1026" s="41"/>
      <c r="E1026" s="41"/>
      <c r="F1026" s="42"/>
      <c r="G1026" s="41"/>
      <c r="H1026" s="41"/>
      <c r="I1026" s="44"/>
      <c r="J1026" s="47"/>
      <c r="K1026" s="45"/>
      <c r="L1026" s="107"/>
      <c r="M1026" s="107"/>
      <c r="N1026" s="107"/>
      <c r="O1026" s="205"/>
    </row>
    <row r="1027" spans="1:15" ht="15" customHeight="1" x14ac:dyDescent="0.25">
      <c r="A1027" s="104"/>
      <c r="B1027" s="41"/>
      <c r="C1027" s="43"/>
      <c r="D1027" s="41"/>
      <c r="E1027" s="41"/>
      <c r="F1027" s="42"/>
      <c r="G1027" s="41"/>
      <c r="H1027" s="41"/>
      <c r="I1027" s="44"/>
      <c r="J1027" s="47"/>
      <c r="K1027" s="45"/>
      <c r="L1027" s="107"/>
      <c r="M1027" s="107"/>
      <c r="N1027" s="107"/>
      <c r="O1027" s="205"/>
    </row>
    <row r="1028" spans="1:15" ht="15" customHeight="1" x14ac:dyDescent="0.25">
      <c r="A1028" s="104"/>
      <c r="B1028" s="41"/>
      <c r="C1028" s="43"/>
      <c r="D1028" s="41"/>
      <c r="E1028" s="41"/>
      <c r="F1028" s="42"/>
      <c r="G1028" s="41"/>
      <c r="H1028" s="41"/>
      <c r="I1028" s="44"/>
      <c r="J1028" s="47"/>
      <c r="K1028" s="45"/>
      <c r="L1028" s="107"/>
      <c r="M1028" s="107"/>
      <c r="N1028" s="107"/>
      <c r="O1028" s="205"/>
    </row>
    <row r="1029" spans="1:15" ht="15" customHeight="1" x14ac:dyDescent="0.25">
      <c r="A1029" s="104"/>
      <c r="B1029" s="41"/>
      <c r="C1029" s="43"/>
      <c r="D1029" s="41"/>
      <c r="E1029" s="41"/>
      <c r="F1029" s="42"/>
      <c r="G1029" s="41"/>
      <c r="H1029" s="41"/>
      <c r="I1029" s="44"/>
      <c r="J1029" s="47"/>
      <c r="K1029" s="45"/>
      <c r="L1029" s="107"/>
      <c r="M1029" s="107"/>
      <c r="N1029" s="107"/>
      <c r="O1029" s="205"/>
    </row>
    <row r="1030" spans="1:15" ht="15" customHeight="1" x14ac:dyDescent="0.25">
      <c r="A1030" s="104"/>
      <c r="B1030" s="41"/>
      <c r="C1030" s="43"/>
      <c r="D1030" s="41"/>
      <c r="E1030" s="41"/>
      <c r="F1030" s="42"/>
      <c r="G1030" s="41"/>
      <c r="H1030" s="41"/>
      <c r="I1030" s="44"/>
      <c r="J1030" s="47"/>
      <c r="K1030" s="45"/>
      <c r="L1030" s="107"/>
      <c r="M1030" s="107"/>
      <c r="N1030" s="107"/>
      <c r="O1030" s="205"/>
    </row>
    <row r="1031" spans="1:15" ht="15" customHeight="1" x14ac:dyDescent="0.25">
      <c r="A1031" s="104"/>
      <c r="B1031" s="41"/>
      <c r="C1031" s="43"/>
      <c r="D1031" s="41"/>
      <c r="E1031" s="41"/>
      <c r="F1031" s="42"/>
      <c r="G1031" s="41"/>
      <c r="H1031" s="41"/>
      <c r="I1031" s="44"/>
      <c r="J1031" s="47"/>
      <c r="K1031" s="45"/>
      <c r="L1031" s="107"/>
      <c r="M1031" s="107"/>
      <c r="N1031" s="107"/>
      <c r="O1031" s="205"/>
    </row>
    <row r="1032" spans="1:15" ht="15" customHeight="1" x14ac:dyDescent="0.25">
      <c r="A1032" s="104"/>
      <c r="B1032" s="41"/>
      <c r="C1032" s="43"/>
      <c r="D1032" s="41"/>
      <c r="E1032" s="41"/>
      <c r="F1032" s="42"/>
      <c r="G1032" s="41"/>
      <c r="H1032" s="41"/>
      <c r="I1032" s="44"/>
      <c r="J1032" s="47"/>
      <c r="K1032" s="45"/>
      <c r="L1032" s="107"/>
      <c r="M1032" s="107"/>
      <c r="N1032" s="107"/>
      <c r="O1032" s="205"/>
    </row>
    <row r="1033" spans="1:15" ht="15" customHeight="1" x14ac:dyDescent="0.25">
      <c r="A1033" s="104"/>
      <c r="B1033" s="41"/>
      <c r="C1033" s="43"/>
      <c r="D1033" s="41"/>
      <c r="E1033" s="41"/>
      <c r="F1033" s="42"/>
      <c r="G1033" s="41"/>
      <c r="H1033" s="41"/>
      <c r="I1033" s="44"/>
      <c r="J1033" s="47"/>
      <c r="K1033" s="45"/>
      <c r="L1033" s="107"/>
      <c r="M1033" s="107"/>
      <c r="N1033" s="107"/>
      <c r="O1033" s="205"/>
    </row>
    <row r="1034" spans="1:15" ht="15" customHeight="1" x14ac:dyDescent="0.25">
      <c r="A1034" s="104"/>
      <c r="B1034" s="41"/>
      <c r="C1034" s="43"/>
      <c r="D1034" s="41"/>
      <c r="E1034" s="41"/>
      <c r="F1034" s="42"/>
      <c r="G1034" s="41"/>
      <c r="H1034" s="41"/>
      <c r="I1034" s="44"/>
      <c r="J1034" s="47"/>
      <c r="K1034" s="45"/>
      <c r="L1034" s="107"/>
      <c r="M1034" s="107"/>
      <c r="N1034" s="107"/>
      <c r="O1034" s="205"/>
    </row>
    <row r="1035" spans="1:15" ht="15" customHeight="1" x14ac:dyDescent="0.25">
      <c r="A1035" s="104"/>
      <c r="B1035" s="41"/>
      <c r="C1035" s="43"/>
      <c r="D1035" s="41"/>
      <c r="E1035" s="41"/>
      <c r="F1035" s="42"/>
      <c r="G1035" s="41"/>
      <c r="H1035" s="41"/>
      <c r="I1035" s="44"/>
      <c r="J1035" s="47"/>
      <c r="K1035" s="45"/>
      <c r="L1035" s="107"/>
      <c r="M1035" s="107"/>
      <c r="N1035" s="107"/>
      <c r="O1035" s="205"/>
    </row>
    <row r="1036" spans="1:15" ht="15" customHeight="1" x14ac:dyDescent="0.25">
      <c r="A1036" s="104"/>
      <c r="B1036" s="41"/>
      <c r="C1036" s="43"/>
      <c r="D1036" s="41"/>
      <c r="E1036" s="41"/>
      <c r="F1036" s="42"/>
      <c r="G1036" s="41"/>
      <c r="H1036" s="41"/>
      <c r="I1036" s="44"/>
      <c r="J1036" s="47"/>
      <c r="K1036" s="45"/>
      <c r="L1036" s="107"/>
      <c r="M1036" s="107"/>
      <c r="N1036" s="107"/>
      <c r="O1036" s="205"/>
    </row>
    <row r="1037" spans="1:15" ht="15" customHeight="1" x14ac:dyDescent="0.25">
      <c r="A1037" s="104"/>
      <c r="B1037" s="41"/>
      <c r="C1037" s="43"/>
      <c r="D1037" s="41"/>
      <c r="E1037" s="41"/>
      <c r="F1037" s="42"/>
      <c r="G1037" s="41"/>
      <c r="H1037" s="41"/>
      <c r="I1037" s="44"/>
      <c r="J1037" s="47"/>
      <c r="K1037" s="45"/>
      <c r="L1037" s="107"/>
      <c r="M1037" s="107"/>
      <c r="N1037" s="107"/>
      <c r="O1037" s="205"/>
    </row>
    <row r="1038" spans="1:15" ht="15" customHeight="1" x14ac:dyDescent="0.25">
      <c r="A1038" s="104"/>
      <c r="B1038" s="41"/>
      <c r="C1038" s="43"/>
      <c r="D1038" s="41"/>
      <c r="E1038" s="41"/>
      <c r="F1038" s="42"/>
      <c r="G1038" s="41"/>
      <c r="H1038" s="41"/>
      <c r="I1038" s="44"/>
      <c r="J1038" s="47"/>
      <c r="K1038" s="45"/>
      <c r="L1038" s="107"/>
      <c r="M1038" s="107"/>
      <c r="N1038" s="107"/>
      <c r="O1038" s="205"/>
    </row>
    <row r="1039" spans="1:15" ht="15" customHeight="1" x14ac:dyDescent="0.25">
      <c r="A1039" s="104"/>
      <c r="B1039" s="41"/>
      <c r="C1039" s="43"/>
      <c r="D1039" s="41"/>
      <c r="E1039" s="41"/>
      <c r="F1039" s="42"/>
      <c r="G1039" s="41"/>
      <c r="H1039" s="41"/>
      <c r="I1039" s="44"/>
      <c r="J1039" s="47"/>
      <c r="K1039" s="45"/>
      <c r="L1039" s="107"/>
      <c r="M1039" s="107"/>
      <c r="N1039" s="107"/>
      <c r="O1039" s="205"/>
    </row>
    <row r="1040" spans="1:15" ht="15" customHeight="1" x14ac:dyDescent="0.25">
      <c r="A1040" s="104"/>
      <c r="B1040" s="41"/>
      <c r="C1040" s="43"/>
      <c r="D1040" s="41"/>
      <c r="E1040" s="41"/>
      <c r="F1040" s="42"/>
      <c r="G1040" s="41"/>
      <c r="H1040" s="41"/>
      <c r="I1040" s="44"/>
      <c r="J1040" s="47"/>
      <c r="K1040" s="45"/>
      <c r="L1040" s="107"/>
      <c r="M1040" s="107"/>
      <c r="N1040" s="107"/>
      <c r="O1040" s="205"/>
    </row>
    <row r="1041" spans="1:15" ht="15" customHeight="1" x14ac:dyDescent="0.25">
      <c r="A1041" s="104"/>
      <c r="B1041" s="41"/>
      <c r="C1041" s="43"/>
      <c r="D1041" s="41"/>
      <c r="E1041" s="41"/>
      <c r="F1041" s="42"/>
      <c r="G1041" s="41"/>
      <c r="H1041" s="41"/>
      <c r="I1041" s="44"/>
      <c r="J1041" s="47"/>
      <c r="K1041" s="45"/>
      <c r="L1041" s="107"/>
      <c r="M1041" s="107"/>
      <c r="N1041" s="107"/>
      <c r="O1041" s="205"/>
    </row>
    <row r="1042" spans="1:15" ht="15" customHeight="1" x14ac:dyDescent="0.25">
      <c r="A1042" s="104"/>
      <c r="B1042" s="41"/>
      <c r="C1042" s="43"/>
      <c r="D1042" s="41"/>
      <c r="E1042" s="41"/>
      <c r="F1042" s="42"/>
      <c r="G1042" s="41"/>
      <c r="H1042" s="41"/>
      <c r="I1042" s="44"/>
      <c r="J1042" s="47"/>
      <c r="K1042" s="45"/>
      <c r="L1042" s="107"/>
      <c r="M1042" s="107"/>
      <c r="N1042" s="107"/>
      <c r="O1042" s="205"/>
    </row>
    <row r="1043" spans="1:15" ht="15" customHeight="1" x14ac:dyDescent="0.25">
      <c r="A1043" s="104"/>
      <c r="B1043" s="41"/>
      <c r="C1043" s="43"/>
      <c r="D1043" s="41"/>
      <c r="E1043" s="41"/>
      <c r="F1043" s="42"/>
      <c r="G1043" s="41"/>
      <c r="H1043" s="41"/>
      <c r="I1043" s="44"/>
      <c r="J1043" s="47"/>
      <c r="K1043" s="45"/>
      <c r="L1043" s="107"/>
      <c r="M1043" s="107"/>
      <c r="N1043" s="107"/>
      <c r="O1043" s="205"/>
    </row>
    <row r="1044" spans="1:15" ht="15" customHeight="1" x14ac:dyDescent="0.25">
      <c r="A1044" s="104"/>
      <c r="B1044" s="41"/>
      <c r="C1044" s="43"/>
      <c r="D1044" s="41"/>
      <c r="E1044" s="41"/>
      <c r="F1044" s="42"/>
      <c r="G1044" s="41"/>
      <c r="H1044" s="41"/>
      <c r="I1044" s="44"/>
      <c r="J1044" s="47"/>
      <c r="K1044" s="45"/>
      <c r="L1044" s="107"/>
      <c r="M1044" s="107"/>
      <c r="N1044" s="107"/>
      <c r="O1044" s="205"/>
    </row>
    <row r="1045" spans="1:15" ht="15" customHeight="1" x14ac:dyDescent="0.25">
      <c r="A1045" s="104"/>
      <c r="B1045" s="41"/>
      <c r="C1045" s="43"/>
      <c r="D1045" s="41"/>
      <c r="E1045" s="41"/>
      <c r="F1045" s="42"/>
      <c r="G1045" s="41"/>
      <c r="H1045" s="41"/>
      <c r="I1045" s="44"/>
      <c r="J1045" s="47"/>
      <c r="K1045" s="45"/>
      <c r="L1045" s="107"/>
      <c r="M1045" s="107"/>
      <c r="N1045" s="107"/>
      <c r="O1045" s="205"/>
    </row>
    <row r="1046" spans="1:15" ht="15" customHeight="1" x14ac:dyDescent="0.25">
      <c r="A1046" s="104"/>
      <c r="B1046" s="41"/>
      <c r="C1046" s="43"/>
      <c r="D1046" s="41"/>
      <c r="E1046" s="41"/>
      <c r="F1046" s="42"/>
      <c r="G1046" s="41"/>
      <c r="H1046" s="41"/>
      <c r="I1046" s="44"/>
      <c r="J1046" s="47"/>
      <c r="K1046" s="45"/>
      <c r="L1046" s="107"/>
      <c r="M1046" s="107"/>
      <c r="N1046" s="107"/>
      <c r="O1046" s="205"/>
    </row>
    <row r="1047" spans="1:15" ht="15" customHeight="1" x14ac:dyDescent="0.25">
      <c r="A1047" s="104"/>
      <c r="B1047" s="41"/>
      <c r="C1047" s="43"/>
      <c r="D1047" s="41"/>
      <c r="E1047" s="41"/>
      <c r="F1047" s="42"/>
      <c r="G1047" s="41"/>
      <c r="H1047" s="41"/>
      <c r="I1047" s="44"/>
      <c r="J1047" s="47"/>
      <c r="K1047" s="45"/>
      <c r="L1047" s="107"/>
      <c r="M1047" s="107"/>
      <c r="N1047" s="107"/>
      <c r="O1047" s="205"/>
    </row>
    <row r="1048" spans="1:15" ht="15" customHeight="1" x14ac:dyDescent="0.25">
      <c r="A1048" s="104"/>
      <c r="B1048" s="41"/>
      <c r="C1048" s="43"/>
      <c r="D1048" s="41"/>
      <c r="E1048" s="41"/>
      <c r="F1048" s="42"/>
      <c r="G1048" s="41"/>
      <c r="H1048" s="41"/>
      <c r="I1048" s="44"/>
      <c r="J1048" s="47"/>
      <c r="K1048" s="45"/>
      <c r="L1048" s="107"/>
      <c r="M1048" s="107"/>
      <c r="N1048" s="107"/>
      <c r="O1048" s="205"/>
    </row>
    <row r="1049" spans="1:15" ht="15" customHeight="1" x14ac:dyDescent="0.25">
      <c r="A1049" s="104"/>
      <c r="B1049" s="41"/>
      <c r="C1049" s="43"/>
      <c r="D1049" s="41"/>
      <c r="E1049" s="41"/>
      <c r="F1049" s="42"/>
      <c r="G1049" s="41"/>
      <c r="H1049" s="41"/>
      <c r="I1049" s="44"/>
      <c r="J1049" s="47"/>
      <c r="K1049" s="45"/>
      <c r="L1049" s="107"/>
      <c r="M1049" s="107"/>
      <c r="N1049" s="107"/>
      <c r="O1049" s="205"/>
    </row>
    <row r="1050" spans="1:15" ht="15" customHeight="1" x14ac:dyDescent="0.25">
      <c r="A1050" s="104"/>
      <c r="B1050" s="41"/>
      <c r="C1050" s="43"/>
      <c r="D1050" s="41"/>
      <c r="E1050" s="41"/>
      <c r="F1050" s="42"/>
      <c r="G1050" s="41"/>
      <c r="H1050" s="41"/>
      <c r="I1050" s="44"/>
      <c r="J1050" s="47"/>
      <c r="K1050" s="45"/>
      <c r="L1050" s="107"/>
      <c r="M1050" s="107"/>
      <c r="N1050" s="107"/>
      <c r="O1050" s="205"/>
    </row>
    <row r="1051" spans="1:15" ht="15" customHeight="1" x14ac:dyDescent="0.25">
      <c r="A1051" s="104"/>
      <c r="B1051" s="41"/>
      <c r="C1051" s="43"/>
      <c r="D1051" s="41"/>
      <c r="E1051" s="41"/>
      <c r="F1051" s="42"/>
      <c r="G1051" s="41"/>
      <c r="H1051" s="41"/>
      <c r="I1051" s="44"/>
      <c r="J1051" s="47"/>
      <c r="K1051" s="45"/>
      <c r="L1051" s="107"/>
      <c r="M1051" s="107"/>
      <c r="N1051" s="107"/>
      <c r="O1051" s="205"/>
    </row>
    <row r="1052" spans="1:15" ht="15" customHeight="1" x14ac:dyDescent="0.25">
      <c r="A1052" s="104"/>
      <c r="B1052" s="41"/>
      <c r="C1052" s="43"/>
      <c r="D1052" s="41"/>
      <c r="E1052" s="41"/>
      <c r="F1052" s="42"/>
      <c r="G1052" s="41"/>
      <c r="H1052" s="41"/>
      <c r="I1052" s="44"/>
      <c r="J1052" s="47"/>
      <c r="K1052" s="45"/>
      <c r="L1052" s="107"/>
      <c r="M1052" s="107"/>
      <c r="N1052" s="107"/>
      <c r="O1052" s="205"/>
    </row>
    <row r="1053" spans="1:15" ht="15" customHeight="1" x14ac:dyDescent="0.25">
      <c r="A1053" s="104"/>
      <c r="B1053" s="41"/>
      <c r="C1053" s="43"/>
      <c r="D1053" s="41"/>
      <c r="E1053" s="41"/>
      <c r="F1053" s="42"/>
      <c r="G1053" s="41"/>
      <c r="H1053" s="41"/>
      <c r="I1053" s="44"/>
      <c r="J1053" s="47"/>
      <c r="K1053" s="45"/>
      <c r="L1053" s="107"/>
      <c r="M1053" s="107"/>
      <c r="N1053" s="107"/>
      <c r="O1053" s="205"/>
    </row>
    <row r="1054" spans="1:15" ht="15" customHeight="1" x14ac:dyDescent="0.25">
      <c r="A1054" s="104"/>
      <c r="B1054" s="41"/>
      <c r="C1054" s="43"/>
      <c r="D1054" s="41"/>
      <c r="E1054" s="41"/>
      <c r="F1054" s="42"/>
      <c r="G1054" s="41"/>
      <c r="H1054" s="41"/>
      <c r="I1054" s="44"/>
      <c r="J1054" s="47"/>
      <c r="K1054" s="45"/>
      <c r="L1054" s="107"/>
      <c r="M1054" s="107"/>
      <c r="N1054" s="107"/>
      <c r="O1054" s="205"/>
    </row>
    <row r="1055" spans="1:15" ht="15" customHeight="1" x14ac:dyDescent="0.25">
      <c r="A1055" s="104"/>
      <c r="B1055" s="41"/>
      <c r="C1055" s="43"/>
      <c r="D1055" s="41"/>
      <c r="E1055" s="41"/>
      <c r="F1055" s="42"/>
      <c r="G1055" s="41"/>
      <c r="H1055" s="41"/>
      <c r="I1055" s="44"/>
      <c r="J1055" s="47"/>
      <c r="K1055" s="45"/>
      <c r="L1055" s="107"/>
      <c r="M1055" s="107"/>
      <c r="N1055" s="107"/>
      <c r="O1055" s="205"/>
    </row>
    <row r="1056" spans="1:15" ht="15" customHeight="1" x14ac:dyDescent="0.25">
      <c r="A1056" s="104"/>
      <c r="B1056" s="41"/>
      <c r="C1056" s="43"/>
      <c r="D1056" s="41"/>
      <c r="E1056" s="41"/>
      <c r="F1056" s="42"/>
      <c r="G1056" s="41"/>
      <c r="H1056" s="41"/>
      <c r="I1056" s="44"/>
      <c r="J1056" s="47"/>
      <c r="K1056" s="45"/>
      <c r="L1056" s="107"/>
      <c r="M1056" s="107"/>
      <c r="N1056" s="107"/>
      <c r="O1056" s="205"/>
    </row>
    <row r="1057" spans="1:15" ht="15" customHeight="1" x14ac:dyDescent="0.25">
      <c r="A1057" s="104"/>
      <c r="B1057" s="41"/>
      <c r="C1057" s="43"/>
      <c r="D1057" s="41"/>
      <c r="E1057" s="41"/>
      <c r="F1057" s="42"/>
      <c r="G1057" s="41"/>
      <c r="H1057" s="41"/>
      <c r="I1057" s="44"/>
      <c r="J1057" s="47"/>
      <c r="K1057" s="45"/>
      <c r="L1057" s="107"/>
      <c r="M1057" s="107"/>
      <c r="N1057" s="107"/>
      <c r="O1057" s="205"/>
    </row>
    <row r="1058" spans="1:15" ht="15" customHeight="1" x14ac:dyDescent="0.25">
      <c r="A1058" s="104"/>
      <c r="B1058" s="41"/>
      <c r="C1058" s="43"/>
      <c r="D1058" s="41"/>
      <c r="E1058" s="41"/>
      <c r="F1058" s="42"/>
      <c r="G1058" s="41"/>
      <c r="H1058" s="41"/>
      <c r="I1058" s="44"/>
      <c r="J1058" s="47"/>
      <c r="K1058" s="45"/>
      <c r="L1058" s="107"/>
      <c r="M1058" s="107"/>
      <c r="N1058" s="107"/>
      <c r="O1058" s="205"/>
    </row>
    <row r="1059" spans="1:15" ht="15" customHeight="1" x14ac:dyDescent="0.25">
      <c r="A1059" s="104"/>
      <c r="B1059" s="41"/>
      <c r="C1059" s="43"/>
      <c r="D1059" s="41"/>
      <c r="E1059" s="41"/>
      <c r="F1059" s="42"/>
      <c r="G1059" s="41"/>
      <c r="H1059" s="41"/>
      <c r="I1059" s="44"/>
      <c r="J1059" s="47"/>
      <c r="K1059" s="45"/>
      <c r="L1059" s="107"/>
      <c r="M1059" s="107"/>
      <c r="N1059" s="107"/>
      <c r="O1059" s="205"/>
    </row>
    <row r="1060" spans="1:15" ht="15" customHeight="1" x14ac:dyDescent="0.25">
      <c r="A1060" s="104"/>
      <c r="B1060" s="41"/>
      <c r="C1060" s="43"/>
      <c r="D1060" s="41"/>
      <c r="E1060" s="41"/>
      <c r="F1060" s="42"/>
      <c r="G1060" s="41"/>
      <c r="H1060" s="41"/>
      <c r="I1060" s="44"/>
      <c r="J1060" s="47"/>
      <c r="K1060" s="45"/>
      <c r="L1060" s="107"/>
      <c r="M1060" s="107"/>
      <c r="N1060" s="107"/>
      <c r="O1060" s="205"/>
    </row>
    <row r="1061" spans="1:15" ht="15" customHeight="1" x14ac:dyDescent="0.25">
      <c r="A1061" s="104"/>
      <c r="B1061" s="41"/>
      <c r="C1061" s="43"/>
      <c r="D1061" s="41"/>
      <c r="E1061" s="41"/>
      <c r="F1061" s="42"/>
      <c r="G1061" s="41"/>
      <c r="H1061" s="41"/>
      <c r="I1061" s="44"/>
      <c r="J1061" s="47"/>
      <c r="K1061" s="45"/>
      <c r="L1061" s="107"/>
      <c r="M1061" s="107"/>
      <c r="N1061" s="107"/>
      <c r="O1061" s="205"/>
    </row>
    <row r="1062" spans="1:15" ht="15" customHeight="1" x14ac:dyDescent="0.25">
      <c r="A1062" s="104"/>
      <c r="B1062" s="41"/>
      <c r="C1062" s="43"/>
      <c r="D1062" s="41"/>
      <c r="E1062" s="41"/>
      <c r="F1062" s="42"/>
      <c r="G1062" s="41"/>
      <c r="H1062" s="41"/>
      <c r="I1062" s="44"/>
      <c r="J1062" s="47"/>
      <c r="K1062" s="45"/>
      <c r="L1062" s="107"/>
      <c r="M1062" s="107"/>
      <c r="N1062" s="107"/>
      <c r="O1062" s="205"/>
    </row>
    <row r="1063" spans="1:15" ht="15" customHeight="1" x14ac:dyDescent="0.25">
      <c r="A1063" s="104"/>
      <c r="B1063" s="41"/>
      <c r="C1063" s="43"/>
      <c r="D1063" s="41"/>
      <c r="E1063" s="41"/>
      <c r="F1063" s="42"/>
      <c r="G1063" s="41"/>
      <c r="H1063" s="41"/>
      <c r="I1063" s="44"/>
      <c r="J1063" s="47"/>
      <c r="K1063" s="45"/>
      <c r="L1063" s="107"/>
      <c r="M1063" s="107"/>
      <c r="N1063" s="107"/>
      <c r="O1063" s="205"/>
    </row>
    <row r="1064" spans="1:15" ht="15" customHeight="1" x14ac:dyDescent="0.25">
      <c r="A1064" s="104"/>
      <c r="B1064" s="41"/>
      <c r="C1064" s="43"/>
      <c r="D1064" s="41"/>
      <c r="E1064" s="41"/>
      <c r="F1064" s="42"/>
      <c r="G1064" s="41"/>
      <c r="H1064" s="41"/>
      <c r="I1064" s="44"/>
      <c r="J1064" s="47"/>
      <c r="K1064" s="45"/>
      <c r="L1064" s="107"/>
      <c r="M1064" s="107"/>
      <c r="N1064" s="107"/>
      <c r="O1064" s="205"/>
    </row>
    <row r="1065" spans="1:15" ht="15" customHeight="1" x14ac:dyDescent="0.25">
      <c r="A1065" s="104"/>
      <c r="B1065" s="41"/>
      <c r="C1065" s="43"/>
      <c r="D1065" s="41"/>
      <c r="E1065" s="41"/>
      <c r="F1065" s="42"/>
      <c r="G1065" s="41"/>
      <c r="H1065" s="41"/>
      <c r="I1065" s="44"/>
      <c r="J1065" s="47"/>
      <c r="K1065" s="45"/>
      <c r="L1065" s="107"/>
      <c r="M1065" s="107"/>
      <c r="N1065" s="107"/>
      <c r="O1065" s="205"/>
    </row>
    <row r="1066" spans="1:15" ht="15" customHeight="1" x14ac:dyDescent="0.25">
      <c r="A1066" s="104"/>
      <c r="B1066" s="41"/>
      <c r="C1066" s="43"/>
      <c r="D1066" s="41"/>
      <c r="E1066" s="41"/>
      <c r="F1066" s="42"/>
      <c r="G1066" s="41"/>
      <c r="H1066" s="41"/>
      <c r="I1066" s="44"/>
      <c r="J1066" s="47"/>
      <c r="K1066" s="45"/>
      <c r="L1066" s="107"/>
      <c r="M1066" s="107"/>
      <c r="N1066" s="107"/>
      <c r="O1066" s="205"/>
    </row>
    <row r="1067" spans="1:15" ht="15" customHeight="1" x14ac:dyDescent="0.25">
      <c r="A1067" s="104"/>
      <c r="B1067" s="41"/>
      <c r="C1067" s="43"/>
      <c r="D1067" s="41"/>
      <c r="E1067" s="41"/>
      <c r="F1067" s="42"/>
      <c r="G1067" s="41"/>
      <c r="H1067" s="41"/>
      <c r="I1067" s="44"/>
      <c r="J1067" s="47"/>
      <c r="K1067" s="45"/>
      <c r="L1067" s="107"/>
      <c r="M1067" s="107"/>
      <c r="N1067" s="107"/>
      <c r="O1067" s="205"/>
    </row>
    <row r="1068" spans="1:15" ht="15" customHeight="1" x14ac:dyDescent="0.25">
      <c r="A1068" s="104"/>
      <c r="B1068" s="41"/>
      <c r="C1068" s="43"/>
      <c r="D1068" s="41"/>
      <c r="E1068" s="41"/>
      <c r="F1068" s="42"/>
      <c r="G1068" s="41"/>
      <c r="H1068" s="41"/>
      <c r="I1068" s="44"/>
      <c r="J1068" s="47"/>
      <c r="K1068" s="45"/>
      <c r="L1068" s="107"/>
      <c r="M1068" s="107"/>
      <c r="N1068" s="107"/>
      <c r="O1068" s="205"/>
    </row>
    <row r="1069" spans="1:15" ht="15" customHeight="1" x14ac:dyDescent="0.25">
      <c r="A1069" s="104"/>
      <c r="B1069" s="41"/>
      <c r="C1069" s="43"/>
      <c r="D1069" s="41"/>
      <c r="E1069" s="41"/>
      <c r="F1069" s="42"/>
      <c r="G1069" s="41"/>
      <c r="H1069" s="41"/>
      <c r="I1069" s="44"/>
      <c r="J1069" s="47"/>
      <c r="K1069" s="45"/>
      <c r="L1069" s="107"/>
      <c r="M1069" s="107"/>
      <c r="N1069" s="107"/>
      <c r="O1069" s="205"/>
    </row>
    <row r="1070" spans="1:15" ht="15" customHeight="1" x14ac:dyDescent="0.25">
      <c r="A1070" s="104"/>
      <c r="B1070" s="41"/>
      <c r="C1070" s="43"/>
      <c r="D1070" s="41"/>
      <c r="E1070" s="41"/>
      <c r="F1070" s="42"/>
      <c r="G1070" s="41"/>
      <c r="H1070" s="41"/>
      <c r="I1070" s="44"/>
      <c r="J1070" s="47"/>
      <c r="K1070" s="45"/>
      <c r="L1070" s="107"/>
      <c r="M1070" s="107"/>
      <c r="N1070" s="107"/>
      <c r="O1070" s="205"/>
    </row>
    <row r="1071" spans="1:15" ht="15" customHeight="1" x14ac:dyDescent="0.25">
      <c r="A1071" s="104"/>
      <c r="B1071" s="41"/>
      <c r="C1071" s="43"/>
      <c r="D1071" s="41"/>
      <c r="E1071" s="41"/>
      <c r="F1071" s="42"/>
      <c r="G1071" s="41"/>
      <c r="H1071" s="41"/>
      <c r="I1071" s="44"/>
      <c r="J1071" s="47"/>
      <c r="K1071" s="45"/>
      <c r="L1071" s="107"/>
      <c r="M1071" s="107"/>
      <c r="N1071" s="107"/>
      <c r="O1071" s="205"/>
    </row>
    <row r="1072" spans="1:15" ht="15" customHeight="1" x14ac:dyDescent="0.25">
      <c r="A1072" s="104"/>
      <c r="B1072" s="41"/>
      <c r="C1072" s="43"/>
      <c r="D1072" s="41"/>
      <c r="E1072" s="41"/>
      <c r="F1072" s="42"/>
      <c r="G1072" s="41"/>
      <c r="H1072" s="41"/>
      <c r="I1072" s="44"/>
      <c r="J1072" s="47"/>
      <c r="K1072" s="45"/>
      <c r="L1072" s="107"/>
      <c r="M1072" s="107"/>
      <c r="N1072" s="107"/>
      <c r="O1072" s="205"/>
    </row>
    <row r="1073" spans="1:15" ht="15" customHeight="1" x14ac:dyDescent="0.25">
      <c r="A1073" s="104"/>
      <c r="B1073" s="41"/>
      <c r="C1073" s="43"/>
      <c r="D1073" s="41"/>
      <c r="E1073" s="41"/>
      <c r="F1073" s="42"/>
      <c r="G1073" s="41"/>
      <c r="H1073" s="41"/>
      <c r="I1073" s="44"/>
      <c r="J1073" s="47"/>
      <c r="K1073" s="45"/>
      <c r="L1073" s="107"/>
      <c r="M1073" s="107"/>
      <c r="N1073" s="107"/>
      <c r="O1073" s="205"/>
    </row>
    <row r="1074" spans="1:15" ht="15" customHeight="1" x14ac:dyDescent="0.25">
      <c r="A1074" s="104"/>
      <c r="B1074" s="41"/>
      <c r="C1074" s="43"/>
      <c r="D1074" s="41"/>
      <c r="E1074" s="41"/>
      <c r="F1074" s="42"/>
      <c r="G1074" s="41"/>
      <c r="H1074" s="41"/>
      <c r="I1074" s="44"/>
      <c r="J1074" s="47"/>
      <c r="K1074" s="45"/>
      <c r="L1074" s="107"/>
      <c r="M1074" s="107"/>
      <c r="N1074" s="107"/>
      <c r="O1074" s="205"/>
    </row>
    <row r="1075" spans="1:15" ht="15" customHeight="1" x14ac:dyDescent="0.25">
      <c r="A1075" s="104"/>
      <c r="B1075" s="41"/>
      <c r="C1075" s="43"/>
      <c r="D1075" s="41"/>
      <c r="E1075" s="41"/>
      <c r="F1075" s="42"/>
      <c r="G1075" s="41"/>
      <c r="H1075" s="41"/>
      <c r="I1075" s="44"/>
      <c r="J1075" s="47"/>
      <c r="K1075" s="45"/>
      <c r="L1075" s="107"/>
      <c r="M1075" s="107"/>
      <c r="N1075" s="107"/>
      <c r="O1075" s="205"/>
    </row>
    <row r="1076" spans="1:15" ht="15" customHeight="1" x14ac:dyDescent="0.25">
      <c r="A1076" s="104"/>
      <c r="B1076" s="41"/>
      <c r="C1076" s="43"/>
      <c r="D1076" s="41"/>
      <c r="E1076" s="41"/>
      <c r="F1076" s="42"/>
      <c r="G1076" s="41"/>
      <c r="H1076" s="41"/>
      <c r="I1076" s="44"/>
      <c r="J1076" s="47"/>
      <c r="K1076" s="45"/>
      <c r="L1076" s="107"/>
      <c r="M1076" s="107"/>
      <c r="N1076" s="107"/>
      <c r="O1076" s="205"/>
    </row>
    <row r="1077" spans="1:15" ht="15" customHeight="1" x14ac:dyDescent="0.25">
      <c r="A1077" s="104"/>
      <c r="B1077" s="41"/>
      <c r="C1077" s="43"/>
      <c r="D1077" s="41"/>
      <c r="E1077" s="41"/>
      <c r="F1077" s="42"/>
      <c r="G1077" s="41"/>
      <c r="H1077" s="41"/>
      <c r="I1077" s="44"/>
      <c r="J1077" s="47"/>
      <c r="K1077" s="45"/>
      <c r="L1077" s="107"/>
      <c r="M1077" s="107"/>
      <c r="N1077" s="107"/>
      <c r="O1077" s="205"/>
    </row>
    <row r="1078" spans="1:15" ht="15" customHeight="1" x14ac:dyDescent="0.25">
      <c r="A1078" s="104"/>
      <c r="B1078" s="41"/>
      <c r="C1078" s="43"/>
      <c r="D1078" s="41"/>
      <c r="E1078" s="41"/>
      <c r="F1078" s="42"/>
      <c r="G1078" s="41"/>
      <c r="H1078" s="41"/>
      <c r="I1078" s="44"/>
      <c r="J1078" s="47"/>
      <c r="K1078" s="45"/>
      <c r="L1078" s="107"/>
      <c r="M1078" s="107"/>
      <c r="N1078" s="107"/>
      <c r="O1078" s="205"/>
    </row>
    <row r="1079" spans="1:15" ht="15" customHeight="1" x14ac:dyDescent="0.25">
      <c r="A1079" s="104"/>
      <c r="B1079" s="41"/>
      <c r="C1079" s="43"/>
      <c r="D1079" s="41"/>
      <c r="E1079" s="41"/>
      <c r="F1079" s="42"/>
      <c r="G1079" s="41"/>
      <c r="H1079" s="41"/>
      <c r="I1079" s="44"/>
      <c r="J1079" s="47"/>
      <c r="K1079" s="45"/>
      <c r="L1079" s="107"/>
      <c r="M1079" s="107"/>
      <c r="N1079" s="107"/>
      <c r="O1079" s="205"/>
    </row>
    <row r="1080" spans="1:15" ht="15" customHeight="1" x14ac:dyDescent="0.25">
      <c r="A1080" s="104"/>
      <c r="B1080" s="41"/>
      <c r="C1080" s="43"/>
      <c r="D1080" s="41"/>
      <c r="E1080" s="41"/>
      <c r="F1080" s="42"/>
      <c r="G1080" s="41"/>
      <c r="H1080" s="41"/>
      <c r="I1080" s="44"/>
      <c r="J1080" s="47"/>
      <c r="K1080" s="45"/>
      <c r="L1080" s="107"/>
      <c r="M1080" s="107"/>
      <c r="N1080" s="107"/>
      <c r="O1080" s="205"/>
    </row>
    <row r="1081" spans="1:15" ht="15" customHeight="1" x14ac:dyDescent="0.25">
      <c r="A1081" s="104"/>
      <c r="B1081" s="41"/>
      <c r="C1081" s="43"/>
      <c r="D1081" s="41"/>
      <c r="E1081" s="41"/>
      <c r="F1081" s="42"/>
      <c r="G1081" s="41"/>
      <c r="H1081" s="41"/>
      <c r="I1081" s="44"/>
      <c r="J1081" s="47"/>
      <c r="K1081" s="45"/>
      <c r="L1081" s="107"/>
      <c r="M1081" s="107"/>
      <c r="N1081" s="107"/>
      <c r="O1081" s="205"/>
    </row>
    <row r="1082" spans="1:15" ht="15" customHeight="1" x14ac:dyDescent="0.25">
      <c r="A1082" s="104"/>
      <c r="B1082" s="41"/>
      <c r="C1082" s="43"/>
      <c r="D1082" s="41"/>
      <c r="E1082" s="41"/>
      <c r="F1082" s="42"/>
      <c r="G1082" s="41"/>
      <c r="H1082" s="41"/>
      <c r="I1082" s="44"/>
      <c r="J1082" s="47"/>
      <c r="K1082" s="45"/>
      <c r="L1082" s="107"/>
      <c r="M1082" s="107"/>
      <c r="N1082" s="107"/>
      <c r="O1082" s="205"/>
    </row>
    <row r="1083" spans="1:15" ht="15" customHeight="1" x14ac:dyDescent="0.25">
      <c r="A1083" s="104"/>
      <c r="B1083" s="41"/>
      <c r="C1083" s="43"/>
      <c r="D1083" s="41"/>
      <c r="E1083" s="41"/>
      <c r="F1083" s="42"/>
      <c r="G1083" s="41"/>
      <c r="H1083" s="41"/>
      <c r="I1083" s="44"/>
      <c r="J1083" s="47"/>
      <c r="K1083" s="45"/>
      <c r="L1083" s="107"/>
      <c r="M1083" s="107"/>
      <c r="N1083" s="107"/>
      <c r="O1083" s="205"/>
    </row>
    <row r="1084" spans="1:15" ht="15" customHeight="1" x14ac:dyDescent="0.25">
      <c r="A1084" s="104"/>
      <c r="B1084" s="41"/>
      <c r="C1084" s="43"/>
      <c r="D1084" s="41"/>
      <c r="E1084" s="41"/>
      <c r="F1084" s="42"/>
      <c r="G1084" s="41"/>
      <c r="H1084" s="41"/>
      <c r="I1084" s="44"/>
      <c r="J1084" s="47"/>
      <c r="K1084" s="45"/>
      <c r="L1084" s="107"/>
      <c r="M1084" s="107"/>
      <c r="N1084" s="107"/>
      <c r="O1084" s="205"/>
    </row>
    <row r="1085" spans="1:15" ht="15" customHeight="1" x14ac:dyDescent="0.25">
      <c r="A1085" s="104"/>
      <c r="B1085" s="41"/>
      <c r="C1085" s="43"/>
      <c r="D1085" s="41"/>
      <c r="E1085" s="41"/>
      <c r="F1085" s="42"/>
      <c r="G1085" s="41"/>
      <c r="H1085" s="41"/>
      <c r="I1085" s="44"/>
      <c r="J1085" s="47"/>
      <c r="K1085" s="45"/>
      <c r="L1085" s="107"/>
      <c r="M1085" s="107"/>
      <c r="N1085" s="107"/>
      <c r="O1085" s="205"/>
    </row>
    <row r="1086" spans="1:15" ht="15" customHeight="1" x14ac:dyDescent="0.25">
      <c r="A1086" s="104"/>
      <c r="B1086" s="41"/>
      <c r="C1086" s="43"/>
      <c r="D1086" s="41"/>
      <c r="E1086" s="41"/>
      <c r="F1086" s="42"/>
      <c r="G1086" s="41"/>
      <c r="H1086" s="41"/>
      <c r="I1086" s="44"/>
      <c r="J1086" s="47"/>
      <c r="K1086" s="45"/>
      <c r="L1086" s="107"/>
      <c r="M1086" s="107"/>
      <c r="N1086" s="107"/>
      <c r="O1086" s="205"/>
    </row>
    <row r="1087" spans="1:15" ht="15" customHeight="1" x14ac:dyDescent="0.25">
      <c r="A1087" s="104"/>
      <c r="B1087" s="41"/>
      <c r="C1087" s="43"/>
      <c r="D1087" s="41"/>
      <c r="E1087" s="41"/>
      <c r="F1087" s="42"/>
      <c r="G1087" s="41"/>
      <c r="H1087" s="41"/>
      <c r="I1087" s="44"/>
      <c r="J1087" s="47"/>
      <c r="K1087" s="45"/>
      <c r="L1087" s="107"/>
      <c r="M1087" s="107"/>
      <c r="N1087" s="107"/>
      <c r="O1087" s="205"/>
    </row>
    <row r="1088" spans="1:15" ht="15" customHeight="1" x14ac:dyDescent="0.25">
      <c r="A1088" s="104"/>
      <c r="B1088" s="41"/>
      <c r="C1088" s="43"/>
      <c r="D1088" s="41"/>
      <c r="E1088" s="41"/>
      <c r="F1088" s="42"/>
      <c r="G1088" s="41"/>
      <c r="H1088" s="41"/>
      <c r="I1088" s="44"/>
      <c r="J1088" s="47"/>
      <c r="K1088" s="45"/>
      <c r="L1088" s="107"/>
      <c r="M1088" s="107"/>
      <c r="N1088" s="107"/>
      <c r="O1088" s="205"/>
    </row>
    <row r="1089" spans="1:15" ht="15" customHeight="1" x14ac:dyDescent="0.25">
      <c r="A1089" s="104"/>
      <c r="B1089" s="41"/>
      <c r="C1089" s="43"/>
      <c r="D1089" s="41"/>
      <c r="E1089" s="41"/>
      <c r="F1089" s="42"/>
      <c r="G1089" s="41"/>
      <c r="H1089" s="41"/>
      <c r="I1089" s="44"/>
      <c r="J1089" s="47"/>
      <c r="K1089" s="45"/>
      <c r="L1089" s="107"/>
      <c r="M1089" s="107"/>
      <c r="N1089" s="107"/>
      <c r="O1089" s="205"/>
    </row>
    <row r="1090" spans="1:15" ht="15" customHeight="1" x14ac:dyDescent="0.25">
      <c r="A1090" s="104"/>
      <c r="B1090" s="41"/>
      <c r="C1090" s="43"/>
      <c r="D1090" s="41"/>
      <c r="E1090" s="41"/>
      <c r="F1090" s="42"/>
      <c r="G1090" s="41"/>
      <c r="H1090" s="41"/>
      <c r="I1090" s="44"/>
      <c r="J1090" s="47"/>
      <c r="K1090" s="45"/>
      <c r="L1090" s="107"/>
      <c r="M1090" s="107"/>
      <c r="N1090" s="107"/>
      <c r="O1090" s="205"/>
    </row>
    <row r="1091" spans="1:15" ht="15" customHeight="1" x14ac:dyDescent="0.25">
      <c r="A1091" s="104"/>
      <c r="B1091" s="41"/>
      <c r="C1091" s="43"/>
      <c r="D1091" s="41"/>
      <c r="E1091" s="41"/>
      <c r="F1091" s="42"/>
      <c r="G1091" s="41"/>
      <c r="H1091" s="41"/>
      <c r="I1091" s="44"/>
      <c r="J1091" s="47"/>
      <c r="K1091" s="45"/>
      <c r="L1091" s="107"/>
      <c r="M1091" s="107"/>
      <c r="N1091" s="107"/>
      <c r="O1091" s="205"/>
    </row>
    <row r="1092" spans="1:15" ht="15" customHeight="1" x14ac:dyDescent="0.25">
      <c r="A1092" s="104"/>
      <c r="B1092" s="41"/>
      <c r="C1092" s="43"/>
      <c r="D1092" s="41"/>
      <c r="E1092" s="41"/>
      <c r="F1092" s="42"/>
      <c r="G1092" s="41"/>
      <c r="H1092" s="41"/>
      <c r="I1092" s="44"/>
      <c r="J1092" s="47"/>
      <c r="K1092" s="45"/>
      <c r="L1092" s="107"/>
      <c r="M1092" s="107"/>
      <c r="N1092" s="107"/>
      <c r="O1092" s="205"/>
    </row>
    <row r="1093" spans="1:15" ht="15" customHeight="1" x14ac:dyDescent="0.25">
      <c r="A1093" s="104"/>
      <c r="B1093" s="41"/>
      <c r="C1093" s="43"/>
      <c r="D1093" s="41"/>
      <c r="E1093" s="41"/>
      <c r="F1093" s="42"/>
      <c r="G1093" s="41"/>
      <c r="H1093" s="41"/>
      <c r="I1093" s="44"/>
      <c r="J1093" s="47"/>
      <c r="K1093" s="45"/>
      <c r="L1093" s="107"/>
      <c r="M1093" s="107"/>
      <c r="N1093" s="107"/>
      <c r="O1093" s="205"/>
    </row>
    <row r="1094" spans="1:15" ht="15" customHeight="1" x14ac:dyDescent="0.25">
      <c r="A1094" s="104"/>
      <c r="B1094" s="41"/>
      <c r="C1094" s="43"/>
      <c r="D1094" s="41"/>
      <c r="E1094" s="41"/>
      <c r="F1094" s="42"/>
      <c r="G1094" s="41"/>
      <c r="H1094" s="41"/>
      <c r="I1094" s="44"/>
      <c r="J1094" s="47"/>
      <c r="K1094" s="45"/>
      <c r="L1094" s="107"/>
      <c r="M1094" s="107"/>
      <c r="N1094" s="107"/>
      <c r="O1094" s="205"/>
    </row>
    <row r="1095" spans="1:15" ht="15" customHeight="1" x14ac:dyDescent="0.25">
      <c r="A1095" s="104"/>
      <c r="B1095" s="41"/>
      <c r="C1095" s="43"/>
      <c r="D1095" s="41"/>
      <c r="E1095" s="41"/>
      <c r="F1095" s="42"/>
      <c r="G1095" s="41"/>
      <c r="H1095" s="41"/>
      <c r="I1095" s="44"/>
      <c r="J1095" s="47"/>
      <c r="K1095" s="45"/>
      <c r="L1095" s="107"/>
      <c r="M1095" s="107"/>
      <c r="N1095" s="107"/>
      <c r="O1095" s="205"/>
    </row>
    <row r="1096" spans="1:15" ht="15" customHeight="1" x14ac:dyDescent="0.25">
      <c r="A1096" s="104"/>
      <c r="B1096" s="41"/>
      <c r="C1096" s="43"/>
      <c r="D1096" s="41"/>
      <c r="E1096" s="41"/>
      <c r="F1096" s="42"/>
      <c r="G1096" s="41"/>
      <c r="H1096" s="41"/>
      <c r="I1096" s="44"/>
      <c r="J1096" s="47"/>
      <c r="K1096" s="45"/>
      <c r="L1096" s="107"/>
      <c r="M1096" s="107"/>
      <c r="N1096" s="107"/>
      <c r="O1096" s="205"/>
    </row>
    <row r="1097" spans="1:15" ht="15" customHeight="1" x14ac:dyDescent="0.25">
      <c r="A1097" s="104"/>
      <c r="B1097" s="41"/>
      <c r="C1097" s="43"/>
      <c r="D1097" s="41"/>
      <c r="E1097" s="41"/>
      <c r="F1097" s="42"/>
      <c r="G1097" s="41"/>
      <c r="H1097" s="41"/>
      <c r="I1097" s="44"/>
      <c r="J1097" s="47"/>
      <c r="K1097" s="45"/>
      <c r="L1097" s="107"/>
      <c r="M1097" s="107"/>
      <c r="N1097" s="107"/>
      <c r="O1097" s="205"/>
    </row>
    <row r="1098" spans="1:15" ht="15" customHeight="1" x14ac:dyDescent="0.25">
      <c r="A1098" s="104"/>
      <c r="B1098" s="41"/>
      <c r="C1098" s="43"/>
      <c r="D1098" s="41"/>
      <c r="E1098" s="41"/>
      <c r="F1098" s="42"/>
      <c r="G1098" s="41"/>
      <c r="H1098" s="41"/>
      <c r="I1098" s="44"/>
      <c r="J1098" s="47"/>
      <c r="K1098" s="45"/>
      <c r="L1098" s="107"/>
      <c r="M1098" s="107"/>
      <c r="N1098" s="107"/>
      <c r="O1098" s="205"/>
    </row>
    <row r="1099" spans="1:15" ht="15" customHeight="1" x14ac:dyDescent="0.25">
      <c r="A1099" s="104"/>
      <c r="B1099" s="41"/>
      <c r="C1099" s="43"/>
      <c r="D1099" s="41"/>
      <c r="E1099" s="41"/>
      <c r="F1099" s="42"/>
      <c r="G1099" s="41"/>
      <c r="H1099" s="41"/>
      <c r="I1099" s="44"/>
      <c r="J1099" s="47"/>
      <c r="K1099" s="45"/>
      <c r="L1099" s="107"/>
      <c r="M1099" s="107"/>
      <c r="N1099" s="107"/>
      <c r="O1099" s="205"/>
    </row>
    <row r="1100" spans="1:15" ht="15" customHeight="1" x14ac:dyDescent="0.25">
      <c r="A1100" s="104"/>
      <c r="B1100" s="41"/>
      <c r="C1100" s="43"/>
      <c r="D1100" s="41"/>
      <c r="E1100" s="41"/>
      <c r="F1100" s="42"/>
      <c r="G1100" s="41"/>
      <c r="H1100" s="41"/>
      <c r="I1100" s="44"/>
      <c r="J1100" s="47"/>
      <c r="K1100" s="45"/>
      <c r="L1100" s="107"/>
      <c r="M1100" s="107"/>
      <c r="N1100" s="107"/>
      <c r="O1100" s="205"/>
    </row>
    <row r="1101" spans="1:15" ht="15" customHeight="1" x14ac:dyDescent="0.25">
      <c r="A1101" s="104"/>
      <c r="B1101" s="41"/>
      <c r="C1101" s="43"/>
      <c r="D1101" s="41"/>
      <c r="E1101" s="41"/>
      <c r="F1101" s="42"/>
      <c r="G1101" s="41"/>
      <c r="H1101" s="41"/>
      <c r="I1101" s="44"/>
      <c r="J1101" s="47"/>
      <c r="K1101" s="45"/>
      <c r="L1101" s="107"/>
      <c r="M1101" s="107"/>
      <c r="N1101" s="107"/>
      <c r="O1101" s="205"/>
    </row>
    <row r="1102" spans="1:15" ht="15" customHeight="1" x14ac:dyDescent="0.25">
      <c r="A1102" s="104"/>
      <c r="B1102" s="41"/>
      <c r="C1102" s="43"/>
      <c r="D1102" s="41"/>
      <c r="E1102" s="41"/>
      <c r="F1102" s="42"/>
      <c r="G1102" s="41"/>
      <c r="H1102" s="41"/>
      <c r="I1102" s="44"/>
      <c r="J1102" s="47"/>
      <c r="K1102" s="45"/>
      <c r="L1102" s="107"/>
      <c r="M1102" s="107"/>
      <c r="N1102" s="107"/>
      <c r="O1102" s="205"/>
    </row>
    <row r="1103" spans="1:15" ht="15" customHeight="1" x14ac:dyDescent="0.25">
      <c r="A1103" s="104"/>
      <c r="B1103" s="41"/>
      <c r="C1103" s="43"/>
      <c r="D1103" s="41"/>
      <c r="E1103" s="41"/>
      <c r="F1103" s="42"/>
      <c r="G1103" s="41"/>
      <c r="H1103" s="41"/>
      <c r="I1103" s="44"/>
      <c r="J1103" s="47"/>
      <c r="K1103" s="45"/>
      <c r="L1103" s="107"/>
      <c r="M1103" s="107"/>
      <c r="N1103" s="107"/>
      <c r="O1103" s="205"/>
    </row>
    <row r="1104" spans="1:15" ht="15" customHeight="1" x14ac:dyDescent="0.25">
      <c r="A1104" s="104"/>
      <c r="B1104" s="41"/>
      <c r="C1104" s="43"/>
      <c r="D1104" s="41"/>
      <c r="E1104" s="41"/>
      <c r="F1104" s="42"/>
      <c r="G1104" s="41"/>
      <c r="H1104" s="41"/>
      <c r="I1104" s="44"/>
      <c r="J1104" s="47"/>
      <c r="K1104" s="45"/>
      <c r="L1104" s="107"/>
      <c r="M1104" s="107"/>
      <c r="N1104" s="107"/>
      <c r="O1104" s="205"/>
    </row>
    <row r="1105" spans="1:15" ht="15" customHeight="1" x14ac:dyDescent="0.25">
      <c r="A1105" s="104"/>
      <c r="B1105" s="41"/>
      <c r="C1105" s="43"/>
      <c r="D1105" s="41"/>
      <c r="E1105" s="41"/>
      <c r="F1105" s="42"/>
      <c r="G1105" s="41"/>
      <c r="H1105" s="41"/>
      <c r="I1105" s="44"/>
      <c r="J1105" s="47"/>
      <c r="K1105" s="45"/>
      <c r="L1105" s="107"/>
      <c r="M1105" s="107"/>
      <c r="N1105" s="107"/>
      <c r="O1105" s="205"/>
    </row>
    <row r="1106" spans="1:15" ht="15" customHeight="1" x14ac:dyDescent="0.25">
      <c r="A1106" s="104"/>
      <c r="B1106" s="41"/>
      <c r="C1106" s="43"/>
      <c r="D1106" s="41"/>
      <c r="E1106" s="41"/>
      <c r="F1106" s="42"/>
      <c r="G1106" s="41"/>
      <c r="H1106" s="41"/>
      <c r="I1106" s="44"/>
      <c r="J1106" s="47"/>
      <c r="K1106" s="45"/>
      <c r="L1106" s="107"/>
      <c r="M1106" s="107"/>
      <c r="N1106" s="107"/>
      <c r="O1106" s="205"/>
    </row>
    <row r="1107" spans="1:15" ht="15" customHeight="1" x14ac:dyDescent="0.25">
      <c r="A1107" s="104"/>
      <c r="B1107" s="41"/>
      <c r="C1107" s="43"/>
      <c r="D1107" s="41"/>
      <c r="E1107" s="41"/>
      <c r="F1107" s="42"/>
      <c r="G1107" s="41"/>
      <c r="H1107" s="41"/>
      <c r="I1107" s="44"/>
      <c r="J1107" s="47"/>
      <c r="K1107" s="45"/>
      <c r="L1107" s="107"/>
      <c r="M1107" s="107"/>
      <c r="N1107" s="107"/>
      <c r="O1107" s="205"/>
    </row>
    <row r="1108" spans="1:15" ht="15" customHeight="1" x14ac:dyDescent="0.25">
      <c r="A1108" s="104"/>
      <c r="B1108" s="41"/>
      <c r="C1108" s="43"/>
      <c r="D1108" s="41"/>
      <c r="E1108" s="41"/>
      <c r="F1108" s="42"/>
      <c r="G1108" s="41"/>
      <c r="H1108" s="41"/>
      <c r="I1108" s="44"/>
      <c r="J1108" s="47"/>
      <c r="K1108" s="45"/>
      <c r="L1108" s="107"/>
      <c r="M1108" s="107"/>
      <c r="N1108" s="107"/>
      <c r="O1108" s="205"/>
    </row>
    <row r="1109" spans="1:15" ht="15" customHeight="1" x14ac:dyDescent="0.25">
      <c r="A1109" s="104"/>
      <c r="B1109" s="41"/>
      <c r="C1109" s="43"/>
      <c r="D1109" s="41"/>
      <c r="E1109" s="41"/>
      <c r="F1109" s="42"/>
      <c r="G1109" s="41"/>
      <c r="H1109" s="41"/>
      <c r="I1109" s="44"/>
      <c r="J1109" s="47"/>
      <c r="K1109" s="45"/>
      <c r="L1109" s="107"/>
      <c r="M1109" s="107"/>
      <c r="N1109" s="107"/>
      <c r="O1109" s="205"/>
    </row>
    <row r="1110" spans="1:15" ht="15" customHeight="1" x14ac:dyDescent="0.25">
      <c r="A1110" s="104"/>
      <c r="B1110" s="41"/>
      <c r="C1110" s="43"/>
      <c r="D1110" s="41"/>
      <c r="E1110" s="41"/>
      <c r="F1110" s="42"/>
      <c r="G1110" s="41"/>
      <c r="H1110" s="41"/>
      <c r="I1110" s="44"/>
      <c r="J1110" s="47"/>
      <c r="K1110" s="45"/>
      <c r="L1110" s="107"/>
      <c r="M1110" s="107"/>
      <c r="N1110" s="107"/>
      <c r="O1110" s="205"/>
    </row>
    <row r="1111" spans="1:15" ht="15" customHeight="1" x14ac:dyDescent="0.25">
      <c r="A1111" s="104"/>
      <c r="B1111" s="41"/>
      <c r="C1111" s="43"/>
      <c r="D1111" s="41"/>
      <c r="E1111" s="41"/>
      <c r="F1111" s="42"/>
      <c r="G1111" s="41"/>
      <c r="H1111" s="41"/>
      <c r="I1111" s="44"/>
      <c r="J1111" s="47"/>
      <c r="K1111" s="45"/>
      <c r="L1111" s="107"/>
      <c r="M1111" s="107"/>
      <c r="N1111" s="107"/>
      <c r="O1111" s="205"/>
    </row>
    <row r="1112" spans="1:15" ht="15" customHeight="1" x14ac:dyDescent="0.25">
      <c r="A1112" s="104"/>
      <c r="B1112" s="41"/>
      <c r="C1112" s="43"/>
      <c r="D1112" s="41"/>
      <c r="E1112" s="41"/>
      <c r="F1112" s="42"/>
      <c r="G1112" s="41"/>
      <c r="H1112" s="41"/>
      <c r="I1112" s="44"/>
      <c r="J1112" s="47"/>
      <c r="K1112" s="45"/>
      <c r="L1112" s="107"/>
      <c r="M1112" s="107"/>
      <c r="N1112" s="107"/>
      <c r="O1112" s="205"/>
    </row>
    <row r="1113" spans="1:15" ht="15" customHeight="1" x14ac:dyDescent="0.25">
      <c r="A1113" s="104"/>
      <c r="B1113" s="41"/>
      <c r="C1113" s="43"/>
      <c r="D1113" s="41"/>
      <c r="E1113" s="41"/>
      <c r="F1113" s="42"/>
      <c r="G1113" s="41"/>
      <c r="H1113" s="41"/>
      <c r="I1113" s="44"/>
      <c r="J1113" s="47"/>
      <c r="K1113" s="45"/>
      <c r="L1113" s="107"/>
      <c r="M1113" s="107"/>
      <c r="N1113" s="107"/>
      <c r="O1113" s="205"/>
    </row>
    <row r="1114" spans="1:15" ht="15" customHeight="1" x14ac:dyDescent="0.25">
      <c r="A1114" s="104"/>
      <c r="B1114" s="41"/>
      <c r="C1114" s="43"/>
      <c r="D1114" s="41"/>
      <c r="E1114" s="41"/>
      <c r="F1114" s="42"/>
      <c r="G1114" s="41"/>
      <c r="H1114" s="41"/>
      <c r="I1114" s="44"/>
      <c r="J1114" s="47"/>
      <c r="K1114" s="45"/>
      <c r="L1114" s="107"/>
      <c r="M1114" s="107"/>
      <c r="N1114" s="107"/>
      <c r="O1114" s="205"/>
    </row>
    <row r="1115" spans="1:15" ht="15" customHeight="1" x14ac:dyDescent="0.25">
      <c r="A1115" s="104"/>
      <c r="B1115" s="41"/>
      <c r="C1115" s="43"/>
      <c r="D1115" s="41"/>
      <c r="E1115" s="41"/>
      <c r="F1115" s="42"/>
      <c r="G1115" s="41"/>
      <c r="H1115" s="41"/>
      <c r="I1115" s="44"/>
      <c r="J1115" s="47"/>
      <c r="K1115" s="45"/>
      <c r="L1115" s="107"/>
      <c r="M1115" s="107"/>
      <c r="N1115" s="107"/>
      <c r="O1115" s="205"/>
    </row>
    <row r="1116" spans="1:15" ht="15" customHeight="1" x14ac:dyDescent="0.25">
      <c r="A1116" s="104"/>
      <c r="B1116" s="41"/>
      <c r="C1116" s="43"/>
      <c r="D1116" s="41"/>
      <c r="E1116" s="41"/>
      <c r="F1116" s="42"/>
      <c r="G1116" s="41"/>
      <c r="H1116" s="41"/>
      <c r="I1116" s="44"/>
      <c r="J1116" s="47"/>
      <c r="K1116" s="45"/>
      <c r="L1116" s="107"/>
      <c r="M1116" s="107"/>
      <c r="N1116" s="107"/>
      <c r="O1116" s="205"/>
    </row>
    <row r="1117" spans="1:15" ht="15" customHeight="1" x14ac:dyDescent="0.25">
      <c r="A1117" s="104"/>
      <c r="B1117" s="41"/>
      <c r="C1117" s="43"/>
      <c r="D1117" s="41"/>
      <c r="E1117" s="41"/>
      <c r="F1117" s="42"/>
      <c r="G1117" s="41"/>
      <c r="H1117" s="41"/>
      <c r="I1117" s="44"/>
      <c r="J1117" s="47"/>
      <c r="K1117" s="45"/>
      <c r="L1117" s="107"/>
      <c r="M1117" s="107"/>
      <c r="N1117" s="107"/>
      <c r="O1117" s="205"/>
    </row>
    <row r="1118" spans="1:15" ht="15" customHeight="1" x14ac:dyDescent="0.25">
      <c r="A1118" s="104"/>
      <c r="B1118" s="41"/>
      <c r="C1118" s="43"/>
      <c r="D1118" s="41"/>
      <c r="E1118" s="41"/>
      <c r="F1118" s="42"/>
      <c r="G1118" s="41"/>
      <c r="H1118" s="41"/>
      <c r="I1118" s="44"/>
      <c r="J1118" s="47"/>
      <c r="K1118" s="45"/>
      <c r="L1118" s="107"/>
      <c r="M1118" s="107"/>
      <c r="N1118" s="107"/>
      <c r="O1118" s="205"/>
    </row>
    <row r="1119" spans="1:15" ht="15" customHeight="1" x14ac:dyDescent="0.25">
      <c r="A1119" s="104"/>
      <c r="B1119" s="41"/>
      <c r="C1119" s="43"/>
      <c r="D1119" s="41"/>
      <c r="E1119" s="41"/>
      <c r="F1119" s="42"/>
      <c r="G1119" s="41"/>
      <c r="H1119" s="41"/>
      <c r="I1119" s="44"/>
      <c r="J1119" s="47"/>
      <c r="K1119" s="45"/>
      <c r="L1119" s="107"/>
      <c r="M1119" s="107"/>
      <c r="N1119" s="107"/>
      <c r="O1119" s="205"/>
    </row>
    <row r="1120" spans="1:15" ht="15" customHeight="1" x14ac:dyDescent="0.25">
      <c r="A1120" s="104"/>
      <c r="B1120" s="41"/>
      <c r="C1120" s="43"/>
      <c r="D1120" s="41"/>
      <c r="E1120" s="41"/>
      <c r="F1120" s="42"/>
      <c r="G1120" s="41"/>
      <c r="H1120" s="41"/>
      <c r="I1120" s="44"/>
      <c r="J1120" s="47"/>
      <c r="K1120" s="45"/>
      <c r="L1120" s="107"/>
      <c r="M1120" s="107"/>
      <c r="N1120" s="107"/>
      <c r="O1120" s="205"/>
    </row>
    <row r="1121" spans="1:15" ht="15" customHeight="1" x14ac:dyDescent="0.25">
      <c r="A1121" s="104"/>
      <c r="B1121" s="41"/>
      <c r="C1121" s="43"/>
      <c r="D1121" s="41"/>
      <c r="E1121" s="41"/>
      <c r="F1121" s="42"/>
      <c r="G1121" s="41"/>
      <c r="H1121" s="41"/>
      <c r="I1121" s="44"/>
      <c r="J1121" s="47"/>
      <c r="K1121" s="45"/>
      <c r="L1121" s="107"/>
      <c r="M1121" s="107"/>
      <c r="N1121" s="107"/>
      <c r="O1121" s="205"/>
    </row>
    <row r="1122" spans="1:15" ht="15" customHeight="1" x14ac:dyDescent="0.25">
      <c r="A1122" s="104"/>
      <c r="B1122" s="41"/>
      <c r="C1122" s="43"/>
      <c r="D1122" s="41"/>
      <c r="E1122" s="41"/>
      <c r="F1122" s="42"/>
      <c r="G1122" s="41"/>
      <c r="H1122" s="41"/>
      <c r="I1122" s="44"/>
      <c r="J1122" s="47"/>
      <c r="K1122" s="45"/>
      <c r="L1122" s="107"/>
      <c r="M1122" s="107"/>
      <c r="N1122" s="107"/>
      <c r="O1122" s="205"/>
    </row>
    <row r="1123" spans="1:15" ht="15" customHeight="1" x14ac:dyDescent="0.25">
      <c r="A1123" s="104"/>
      <c r="B1123" s="41"/>
      <c r="C1123" s="43"/>
      <c r="D1123" s="41"/>
      <c r="E1123" s="41"/>
      <c r="F1123" s="42"/>
      <c r="G1123" s="41"/>
      <c r="H1123" s="41"/>
      <c r="I1123" s="44"/>
      <c r="J1123" s="47"/>
      <c r="K1123" s="45"/>
      <c r="L1123" s="107"/>
      <c r="M1123" s="107"/>
      <c r="N1123" s="107"/>
      <c r="O1123" s="205"/>
    </row>
    <row r="1124" spans="1:15" ht="15" customHeight="1" x14ac:dyDescent="0.25">
      <c r="A1124" s="104"/>
      <c r="B1124" s="41"/>
      <c r="C1124" s="43"/>
      <c r="D1124" s="41"/>
      <c r="E1124" s="41"/>
      <c r="F1124" s="42"/>
      <c r="G1124" s="41"/>
      <c r="H1124" s="41"/>
      <c r="I1124" s="44"/>
      <c r="J1124" s="47"/>
      <c r="K1124" s="45"/>
      <c r="L1124" s="107"/>
      <c r="M1124" s="107"/>
      <c r="N1124" s="107"/>
      <c r="O1124" s="205"/>
    </row>
    <row r="1125" spans="1:15" ht="15" customHeight="1" x14ac:dyDescent="0.25">
      <c r="A1125" s="104"/>
      <c r="B1125" s="41"/>
      <c r="C1125" s="43"/>
      <c r="D1125" s="41"/>
      <c r="E1125" s="41"/>
      <c r="F1125" s="42"/>
      <c r="G1125" s="41"/>
      <c r="H1125" s="41"/>
      <c r="I1125" s="44"/>
      <c r="J1125" s="47"/>
      <c r="K1125" s="45"/>
      <c r="L1125" s="107"/>
      <c r="M1125" s="107"/>
      <c r="N1125" s="107"/>
      <c r="O1125" s="205"/>
    </row>
    <row r="1126" spans="1:15" ht="15" customHeight="1" x14ac:dyDescent="0.25">
      <c r="A1126" s="104"/>
      <c r="B1126" s="41"/>
      <c r="C1126" s="43"/>
      <c r="D1126" s="41"/>
      <c r="E1126" s="41"/>
      <c r="F1126" s="42"/>
      <c r="G1126" s="41"/>
      <c r="H1126" s="41"/>
      <c r="I1126" s="44"/>
      <c r="J1126" s="47"/>
      <c r="K1126" s="45"/>
      <c r="L1126" s="107"/>
      <c r="M1126" s="107"/>
      <c r="N1126" s="107"/>
      <c r="O1126" s="205"/>
    </row>
    <row r="1127" spans="1:15" ht="15" customHeight="1" x14ac:dyDescent="0.25">
      <c r="A1127" s="104"/>
      <c r="B1127" s="41"/>
      <c r="C1127" s="43"/>
      <c r="D1127" s="41"/>
      <c r="E1127" s="41"/>
      <c r="F1127" s="42"/>
      <c r="G1127" s="41"/>
      <c r="H1127" s="41"/>
      <c r="I1127" s="44"/>
      <c r="J1127" s="47"/>
      <c r="K1127" s="45"/>
      <c r="L1127" s="107"/>
      <c r="M1127" s="107"/>
      <c r="N1127" s="107"/>
      <c r="O1127" s="205"/>
    </row>
    <row r="1128" spans="1:15" ht="15" customHeight="1" x14ac:dyDescent="0.25">
      <c r="A1128" s="104"/>
      <c r="B1128" s="41"/>
      <c r="C1128" s="43"/>
      <c r="D1128" s="41"/>
      <c r="E1128" s="41"/>
      <c r="F1128" s="42"/>
      <c r="G1128" s="41"/>
      <c r="H1128" s="41"/>
      <c r="I1128" s="44"/>
      <c r="J1128" s="47"/>
      <c r="K1128" s="45"/>
      <c r="L1128" s="107"/>
      <c r="M1128" s="107"/>
      <c r="N1128" s="107"/>
      <c r="O1128" s="205"/>
    </row>
    <row r="1129" spans="1:15" ht="15" customHeight="1" x14ac:dyDescent="0.25">
      <c r="A1129" s="104"/>
      <c r="B1129" s="41"/>
      <c r="C1129" s="43"/>
      <c r="D1129" s="41"/>
      <c r="E1129" s="41"/>
      <c r="F1129" s="42"/>
      <c r="G1129" s="41"/>
      <c r="H1129" s="41"/>
      <c r="I1129" s="44"/>
      <c r="J1129" s="47"/>
      <c r="K1129" s="45"/>
      <c r="L1129" s="107"/>
      <c r="M1129" s="107"/>
      <c r="N1129" s="107"/>
      <c r="O1129" s="205"/>
    </row>
    <row r="1130" spans="1:15" ht="15" customHeight="1" x14ac:dyDescent="0.25">
      <c r="A1130" s="104"/>
      <c r="B1130" s="41"/>
      <c r="C1130" s="43"/>
      <c r="D1130" s="41"/>
      <c r="E1130" s="41"/>
      <c r="F1130" s="42"/>
      <c r="G1130" s="41"/>
      <c r="H1130" s="41"/>
      <c r="I1130" s="44"/>
      <c r="J1130" s="47"/>
      <c r="K1130" s="45"/>
      <c r="L1130" s="107"/>
      <c r="M1130" s="107"/>
      <c r="N1130" s="107"/>
      <c r="O1130" s="205"/>
    </row>
    <row r="1131" spans="1:15" ht="15" customHeight="1" x14ac:dyDescent="0.25">
      <c r="A1131" s="104"/>
      <c r="B1131" s="41"/>
      <c r="C1131" s="43"/>
      <c r="D1131" s="41"/>
      <c r="E1131" s="41"/>
      <c r="F1131" s="42"/>
      <c r="G1131" s="41"/>
      <c r="H1131" s="41"/>
      <c r="I1131" s="44"/>
      <c r="J1131" s="47"/>
      <c r="K1131" s="45"/>
      <c r="L1131" s="107"/>
      <c r="M1131" s="107"/>
      <c r="N1131" s="107"/>
      <c r="O1131" s="205"/>
    </row>
    <row r="1132" spans="1:15" ht="15" customHeight="1" x14ac:dyDescent="0.25">
      <c r="A1132" s="104"/>
      <c r="B1132" s="41"/>
      <c r="C1132" s="43"/>
      <c r="D1132" s="41"/>
      <c r="E1132" s="41"/>
      <c r="F1132" s="42"/>
      <c r="G1132" s="41"/>
      <c r="H1132" s="41"/>
      <c r="I1132" s="44"/>
      <c r="J1132" s="47"/>
      <c r="K1132" s="45"/>
      <c r="L1132" s="107"/>
      <c r="M1132" s="107"/>
      <c r="N1132" s="107"/>
      <c r="O1132" s="205"/>
    </row>
    <row r="1133" spans="1:15" ht="15" customHeight="1" x14ac:dyDescent="0.25">
      <c r="A1133" s="104"/>
      <c r="B1133" s="41"/>
      <c r="C1133" s="43"/>
      <c r="D1133" s="41"/>
      <c r="E1133" s="41"/>
      <c r="F1133" s="42"/>
      <c r="G1133" s="41"/>
      <c r="H1133" s="41"/>
      <c r="I1133" s="44"/>
      <c r="J1133" s="47"/>
      <c r="K1133" s="45"/>
      <c r="L1133" s="107"/>
      <c r="M1133" s="107"/>
      <c r="N1133" s="107"/>
      <c r="O1133" s="205"/>
    </row>
    <row r="1134" spans="1:15" ht="15" customHeight="1" x14ac:dyDescent="0.25">
      <c r="A1134" s="104"/>
      <c r="B1134" s="41"/>
      <c r="C1134" s="43"/>
      <c r="D1134" s="41"/>
      <c r="E1134" s="41"/>
      <c r="F1134" s="42"/>
      <c r="G1134" s="41"/>
      <c r="H1134" s="41"/>
      <c r="I1134" s="44"/>
      <c r="J1134" s="47"/>
      <c r="K1134" s="45"/>
      <c r="L1134" s="107"/>
      <c r="M1134" s="107"/>
      <c r="N1134" s="107"/>
      <c r="O1134" s="205"/>
    </row>
    <row r="1135" spans="1:15" ht="15" customHeight="1" x14ac:dyDescent="0.25">
      <c r="A1135" s="104"/>
      <c r="B1135" s="41"/>
      <c r="C1135" s="43"/>
      <c r="D1135" s="41"/>
      <c r="E1135" s="41"/>
      <c r="F1135" s="42"/>
      <c r="G1135" s="41"/>
      <c r="H1135" s="41"/>
      <c r="I1135" s="44"/>
      <c r="J1135" s="47"/>
      <c r="K1135" s="45"/>
      <c r="L1135" s="107"/>
      <c r="M1135" s="107"/>
      <c r="N1135" s="107"/>
      <c r="O1135" s="205"/>
    </row>
    <row r="1136" spans="1:15" ht="15" customHeight="1" x14ac:dyDescent="0.25">
      <c r="A1136" s="104"/>
      <c r="B1136" s="41"/>
      <c r="C1136" s="43"/>
      <c r="D1136" s="41"/>
      <c r="E1136" s="41"/>
      <c r="F1136" s="42"/>
      <c r="G1136" s="41"/>
      <c r="H1136" s="41"/>
      <c r="I1136" s="44"/>
      <c r="J1136" s="47"/>
      <c r="K1136" s="45"/>
      <c r="L1136" s="107"/>
      <c r="M1136" s="107"/>
      <c r="N1136" s="107"/>
      <c r="O1136" s="205"/>
    </row>
    <row r="1137" spans="1:15" ht="15" customHeight="1" x14ac:dyDescent="0.25">
      <c r="A1137" s="104"/>
      <c r="B1137" s="41"/>
      <c r="C1137" s="43"/>
      <c r="D1137" s="41"/>
      <c r="E1137" s="41"/>
      <c r="F1137" s="42"/>
      <c r="G1137" s="41"/>
      <c r="H1137" s="41"/>
      <c r="I1137" s="44"/>
      <c r="J1137" s="47"/>
      <c r="K1137" s="45"/>
      <c r="L1137" s="107"/>
      <c r="M1137" s="107"/>
      <c r="N1137" s="107"/>
      <c r="O1137" s="205"/>
    </row>
    <row r="1138" spans="1:15" ht="15" customHeight="1" x14ac:dyDescent="0.25">
      <c r="A1138" s="104"/>
      <c r="B1138" s="41"/>
      <c r="C1138" s="43"/>
      <c r="D1138" s="41"/>
      <c r="E1138" s="41"/>
      <c r="F1138" s="42"/>
      <c r="G1138" s="41"/>
      <c r="H1138" s="41"/>
      <c r="I1138" s="44"/>
      <c r="J1138" s="47"/>
      <c r="K1138" s="45"/>
      <c r="L1138" s="107"/>
      <c r="M1138" s="107"/>
      <c r="N1138" s="107"/>
      <c r="O1138" s="205"/>
    </row>
    <row r="1139" spans="1:15" ht="15" customHeight="1" x14ac:dyDescent="0.25">
      <c r="A1139" s="104"/>
      <c r="B1139" s="41"/>
      <c r="C1139" s="43"/>
      <c r="D1139" s="41"/>
      <c r="E1139" s="41"/>
      <c r="F1139" s="42"/>
      <c r="G1139" s="41"/>
      <c r="H1139" s="41"/>
      <c r="I1139" s="44"/>
      <c r="J1139" s="47"/>
      <c r="K1139" s="45"/>
      <c r="L1139" s="107"/>
      <c r="M1139" s="107"/>
      <c r="N1139" s="107"/>
      <c r="O1139" s="205"/>
    </row>
    <row r="1140" spans="1:15" ht="15" customHeight="1" x14ac:dyDescent="0.25">
      <c r="A1140" s="104"/>
      <c r="B1140" s="41"/>
      <c r="C1140" s="43"/>
      <c r="D1140" s="41"/>
      <c r="E1140" s="41"/>
      <c r="F1140" s="42"/>
      <c r="G1140" s="41"/>
      <c r="H1140" s="41"/>
      <c r="I1140" s="44"/>
      <c r="J1140" s="47"/>
      <c r="K1140" s="45"/>
      <c r="L1140" s="107"/>
      <c r="M1140" s="107"/>
      <c r="N1140" s="107"/>
      <c r="O1140" s="205"/>
    </row>
    <row r="1141" spans="1:15" ht="15" customHeight="1" x14ac:dyDescent="0.25">
      <c r="A1141" s="104"/>
      <c r="B1141" s="41"/>
      <c r="C1141" s="43"/>
      <c r="D1141" s="41"/>
      <c r="E1141" s="41"/>
      <c r="F1141" s="42"/>
      <c r="G1141" s="41"/>
      <c r="H1141" s="41"/>
      <c r="I1141" s="44"/>
      <c r="J1141" s="47"/>
      <c r="K1141" s="45"/>
      <c r="L1141" s="107"/>
      <c r="M1141" s="107"/>
      <c r="N1141" s="107"/>
      <c r="O1141" s="205"/>
    </row>
    <row r="1142" spans="1:15" ht="15" customHeight="1" x14ac:dyDescent="0.25">
      <c r="A1142" s="104"/>
      <c r="B1142" s="41"/>
      <c r="C1142" s="43"/>
      <c r="D1142" s="41"/>
      <c r="E1142" s="41"/>
      <c r="F1142" s="42"/>
      <c r="G1142" s="41"/>
      <c r="H1142" s="41"/>
      <c r="I1142" s="44"/>
      <c r="J1142" s="47"/>
      <c r="K1142" s="45"/>
      <c r="L1142" s="107"/>
      <c r="M1142" s="107"/>
      <c r="N1142" s="107"/>
      <c r="O1142" s="205"/>
    </row>
    <row r="1143" spans="1:15" ht="15" customHeight="1" x14ac:dyDescent="0.25">
      <c r="A1143" s="104"/>
      <c r="B1143" s="41"/>
      <c r="C1143" s="43"/>
      <c r="D1143" s="41"/>
      <c r="E1143" s="41"/>
      <c r="F1143" s="42"/>
      <c r="G1143" s="41"/>
      <c r="H1143" s="41"/>
      <c r="I1143" s="44"/>
      <c r="J1143" s="47"/>
      <c r="K1143" s="45"/>
      <c r="L1143" s="107"/>
      <c r="M1143" s="107"/>
      <c r="N1143" s="107"/>
      <c r="O1143" s="205"/>
    </row>
    <row r="1144" spans="1:15" ht="15" customHeight="1" x14ac:dyDescent="0.25">
      <c r="A1144" s="104"/>
      <c r="B1144" s="41"/>
      <c r="C1144" s="43"/>
      <c r="D1144" s="41"/>
      <c r="E1144" s="41"/>
      <c r="F1144" s="42"/>
      <c r="G1144" s="41"/>
      <c r="H1144" s="41"/>
      <c r="I1144" s="44"/>
      <c r="J1144" s="47"/>
      <c r="K1144" s="45"/>
      <c r="L1144" s="107"/>
      <c r="M1144" s="107"/>
      <c r="N1144" s="107"/>
      <c r="O1144" s="205"/>
    </row>
    <row r="1145" spans="1:15" ht="15" customHeight="1" x14ac:dyDescent="0.25">
      <c r="A1145" s="104"/>
      <c r="B1145" s="41"/>
      <c r="C1145" s="43"/>
      <c r="D1145" s="41"/>
      <c r="E1145" s="41"/>
      <c r="F1145" s="42"/>
      <c r="G1145" s="41"/>
      <c r="H1145" s="41"/>
      <c r="I1145" s="44"/>
      <c r="J1145" s="47"/>
      <c r="K1145" s="45"/>
      <c r="L1145" s="107"/>
      <c r="M1145" s="107"/>
      <c r="N1145" s="107"/>
      <c r="O1145" s="205"/>
    </row>
    <row r="1146" spans="1:15" ht="15" customHeight="1" x14ac:dyDescent="0.25">
      <c r="A1146" s="104"/>
      <c r="B1146" s="41"/>
      <c r="C1146" s="43"/>
      <c r="D1146" s="41"/>
      <c r="E1146" s="41"/>
      <c r="F1146" s="42"/>
      <c r="G1146" s="41"/>
      <c r="H1146" s="41"/>
      <c r="I1146" s="44"/>
      <c r="J1146" s="47"/>
      <c r="K1146" s="45"/>
      <c r="L1146" s="107"/>
      <c r="M1146" s="107"/>
      <c r="N1146" s="107"/>
      <c r="O1146" s="205"/>
    </row>
    <row r="1147" spans="1:15" ht="15" customHeight="1" x14ac:dyDescent="0.25">
      <c r="A1147" s="104"/>
      <c r="B1147" s="41"/>
      <c r="C1147" s="43"/>
      <c r="D1147" s="41"/>
      <c r="E1147" s="41"/>
      <c r="F1147" s="42"/>
      <c r="G1147" s="41"/>
      <c r="H1147" s="41"/>
      <c r="I1147" s="44"/>
      <c r="J1147" s="47"/>
      <c r="K1147" s="45"/>
      <c r="L1147" s="107"/>
      <c r="M1147" s="107"/>
      <c r="N1147" s="107"/>
      <c r="O1147" s="205"/>
    </row>
    <row r="1148" spans="1:15" ht="15" customHeight="1" x14ac:dyDescent="0.25">
      <c r="A1148" s="104"/>
      <c r="B1148" s="41"/>
      <c r="C1148" s="43"/>
      <c r="D1148" s="41"/>
      <c r="E1148" s="41"/>
      <c r="F1148" s="42"/>
      <c r="G1148" s="41"/>
      <c r="H1148" s="41"/>
      <c r="I1148" s="44"/>
      <c r="J1148" s="47"/>
      <c r="K1148" s="45"/>
      <c r="L1148" s="107"/>
      <c r="M1148" s="107"/>
      <c r="N1148" s="107"/>
      <c r="O1148" s="205"/>
    </row>
    <row r="1149" spans="1:15" ht="15" customHeight="1" x14ac:dyDescent="0.25">
      <c r="A1149" s="104"/>
      <c r="B1149" s="41"/>
      <c r="C1149" s="43"/>
      <c r="D1149" s="41"/>
      <c r="E1149" s="41"/>
      <c r="F1149" s="42"/>
      <c r="G1149" s="41"/>
      <c r="H1149" s="41"/>
      <c r="I1149" s="44"/>
      <c r="J1149" s="47"/>
      <c r="K1149" s="45"/>
      <c r="L1149" s="107"/>
      <c r="M1149" s="107"/>
      <c r="N1149" s="107"/>
      <c r="O1149" s="205"/>
    </row>
    <row r="1150" spans="1:15" ht="15" customHeight="1" x14ac:dyDescent="0.25">
      <c r="A1150" s="104"/>
      <c r="B1150" s="41"/>
      <c r="C1150" s="43"/>
      <c r="D1150" s="41"/>
      <c r="E1150" s="41"/>
      <c r="F1150" s="42"/>
      <c r="G1150" s="41"/>
      <c r="H1150" s="41"/>
      <c r="I1150" s="44"/>
      <c r="J1150" s="47"/>
      <c r="K1150" s="45"/>
      <c r="L1150" s="107"/>
      <c r="M1150" s="107"/>
      <c r="N1150" s="107"/>
      <c r="O1150" s="205"/>
    </row>
    <row r="1151" spans="1:15" ht="15" customHeight="1" x14ac:dyDescent="0.25">
      <c r="A1151" s="104"/>
      <c r="B1151" s="41"/>
      <c r="C1151" s="43"/>
      <c r="D1151" s="41"/>
      <c r="E1151" s="41"/>
      <c r="F1151" s="42"/>
      <c r="G1151" s="41"/>
      <c r="H1151" s="41"/>
      <c r="I1151" s="44"/>
      <c r="J1151" s="47"/>
      <c r="K1151" s="45"/>
      <c r="L1151" s="107"/>
      <c r="M1151" s="107"/>
      <c r="N1151" s="107"/>
      <c r="O1151" s="205"/>
    </row>
    <row r="1152" spans="1:15" ht="15" customHeight="1" x14ac:dyDescent="0.25">
      <c r="A1152" s="104"/>
      <c r="B1152" s="41"/>
      <c r="C1152" s="43"/>
      <c r="D1152" s="41"/>
      <c r="E1152" s="41"/>
      <c r="F1152" s="42"/>
      <c r="G1152" s="41"/>
      <c r="H1152" s="41"/>
      <c r="I1152" s="44"/>
      <c r="J1152" s="47"/>
      <c r="K1152" s="45"/>
      <c r="L1152" s="107"/>
      <c r="M1152" s="107"/>
      <c r="N1152" s="107"/>
      <c r="O1152" s="205"/>
    </row>
    <row r="1153" spans="1:15" ht="15" customHeight="1" x14ac:dyDescent="0.25">
      <c r="A1153" s="104"/>
      <c r="B1153" s="41"/>
      <c r="C1153" s="43"/>
      <c r="D1153" s="41"/>
      <c r="E1153" s="41"/>
      <c r="F1153" s="42"/>
      <c r="G1153" s="41"/>
      <c r="H1153" s="41"/>
      <c r="I1153" s="44"/>
      <c r="J1153" s="47"/>
      <c r="K1153" s="45"/>
      <c r="L1153" s="107"/>
      <c r="M1153" s="107"/>
      <c r="N1153" s="107"/>
      <c r="O1153" s="205"/>
    </row>
    <row r="1154" spans="1:15" ht="15" customHeight="1" x14ac:dyDescent="0.25">
      <c r="A1154" s="104"/>
      <c r="B1154" s="41"/>
      <c r="C1154" s="43"/>
      <c r="D1154" s="41"/>
      <c r="E1154" s="41"/>
      <c r="F1154" s="42"/>
      <c r="G1154" s="41"/>
      <c r="H1154" s="41"/>
      <c r="I1154" s="44"/>
      <c r="J1154" s="47"/>
      <c r="K1154" s="45"/>
      <c r="L1154" s="107"/>
      <c r="M1154" s="107"/>
      <c r="N1154" s="107"/>
      <c r="O1154" s="205"/>
    </row>
    <row r="1155" spans="1:15" ht="15" customHeight="1" x14ac:dyDescent="0.25">
      <c r="A1155" s="104"/>
      <c r="B1155" s="41"/>
      <c r="C1155" s="43"/>
      <c r="D1155" s="41"/>
      <c r="E1155" s="41"/>
      <c r="F1155" s="42"/>
      <c r="G1155" s="41"/>
      <c r="H1155" s="41"/>
      <c r="I1155" s="44"/>
      <c r="J1155" s="47"/>
      <c r="K1155" s="45"/>
      <c r="L1155" s="107"/>
      <c r="M1155" s="107"/>
      <c r="N1155" s="107"/>
      <c r="O1155" s="205"/>
    </row>
    <row r="1156" spans="1:15" ht="15" customHeight="1" x14ac:dyDescent="0.25">
      <c r="A1156" s="104"/>
      <c r="B1156" s="41"/>
      <c r="C1156" s="43"/>
      <c r="D1156" s="41"/>
      <c r="E1156" s="41"/>
      <c r="F1156" s="42"/>
      <c r="G1156" s="41"/>
      <c r="H1156" s="41"/>
      <c r="I1156" s="44"/>
      <c r="J1156" s="47"/>
      <c r="K1156" s="45"/>
      <c r="L1156" s="107"/>
      <c r="M1156" s="107"/>
      <c r="N1156" s="107"/>
      <c r="O1156" s="205"/>
    </row>
    <row r="1157" spans="1:15" ht="15" customHeight="1" x14ac:dyDescent="0.25">
      <c r="A1157" s="104"/>
      <c r="B1157" s="41"/>
      <c r="C1157" s="43"/>
      <c r="D1157" s="41"/>
      <c r="E1157" s="41"/>
      <c r="F1157" s="42"/>
      <c r="G1157" s="41"/>
      <c r="H1157" s="41"/>
      <c r="I1157" s="44"/>
      <c r="J1157" s="47"/>
      <c r="K1157" s="45"/>
      <c r="L1157" s="107"/>
      <c r="M1157" s="107"/>
      <c r="N1157" s="107"/>
      <c r="O1157" s="205"/>
    </row>
    <row r="1158" spans="1:15" ht="15" customHeight="1" x14ac:dyDescent="0.25">
      <c r="A1158" s="104"/>
      <c r="B1158" s="41"/>
      <c r="C1158" s="43"/>
      <c r="D1158" s="41"/>
      <c r="E1158" s="41"/>
      <c r="F1158" s="42"/>
      <c r="G1158" s="41"/>
      <c r="H1158" s="41"/>
      <c r="I1158" s="44"/>
      <c r="J1158" s="47"/>
      <c r="K1158" s="45"/>
      <c r="L1158" s="107"/>
      <c r="M1158" s="107"/>
      <c r="N1158" s="107"/>
      <c r="O1158" s="205"/>
    </row>
    <row r="1159" spans="1:15" ht="15" customHeight="1" x14ac:dyDescent="0.25">
      <c r="A1159" s="104"/>
      <c r="B1159" s="41"/>
      <c r="C1159" s="43"/>
      <c r="D1159" s="41"/>
      <c r="E1159" s="41"/>
      <c r="F1159" s="42"/>
      <c r="G1159" s="41"/>
      <c r="H1159" s="41"/>
      <c r="I1159" s="44"/>
      <c r="J1159" s="47"/>
      <c r="K1159" s="45"/>
      <c r="L1159" s="107"/>
      <c r="M1159" s="107"/>
      <c r="N1159" s="107"/>
      <c r="O1159" s="205"/>
    </row>
    <row r="1160" spans="1:15" ht="15" customHeight="1" x14ac:dyDescent="0.25">
      <c r="A1160" s="104"/>
      <c r="B1160" s="41"/>
      <c r="C1160" s="43"/>
      <c r="D1160" s="41"/>
      <c r="E1160" s="41"/>
      <c r="F1160" s="42"/>
      <c r="G1160" s="41"/>
      <c r="H1160" s="41"/>
      <c r="I1160" s="44"/>
      <c r="J1160" s="47"/>
      <c r="K1160" s="45"/>
      <c r="L1160" s="107"/>
      <c r="M1160" s="107"/>
      <c r="N1160" s="107"/>
      <c r="O1160" s="205"/>
    </row>
    <row r="1161" spans="1:15" ht="15" customHeight="1" x14ac:dyDescent="0.25">
      <c r="A1161" s="104"/>
      <c r="B1161" s="41"/>
      <c r="C1161" s="43"/>
      <c r="D1161" s="41"/>
      <c r="E1161" s="41"/>
      <c r="F1161" s="42"/>
      <c r="G1161" s="41"/>
      <c r="H1161" s="41"/>
      <c r="I1161" s="44"/>
      <c r="J1161" s="47"/>
      <c r="K1161" s="45"/>
      <c r="L1161" s="107"/>
      <c r="M1161" s="107"/>
      <c r="N1161" s="107"/>
      <c r="O1161" s="205"/>
    </row>
    <row r="1162" spans="1:15" ht="15" customHeight="1" x14ac:dyDescent="0.25">
      <c r="A1162" s="104"/>
      <c r="B1162" s="41"/>
      <c r="C1162" s="43"/>
      <c r="D1162" s="41"/>
      <c r="E1162" s="41"/>
      <c r="F1162" s="42"/>
      <c r="G1162" s="41"/>
      <c r="H1162" s="41"/>
      <c r="I1162" s="44"/>
      <c r="J1162" s="47"/>
      <c r="K1162" s="45"/>
      <c r="L1162" s="107"/>
      <c r="M1162" s="107"/>
      <c r="N1162" s="107"/>
      <c r="O1162" s="205"/>
    </row>
    <row r="1163" spans="1:15" ht="15" customHeight="1" x14ac:dyDescent="0.25">
      <c r="A1163" s="104"/>
      <c r="B1163" s="41"/>
      <c r="C1163" s="43"/>
      <c r="D1163" s="41"/>
      <c r="E1163" s="41"/>
      <c r="F1163" s="42"/>
      <c r="G1163" s="41"/>
      <c r="H1163" s="41"/>
      <c r="I1163" s="44"/>
      <c r="J1163" s="47"/>
      <c r="K1163" s="45"/>
      <c r="L1163" s="107"/>
      <c r="M1163" s="107"/>
      <c r="N1163" s="107"/>
      <c r="O1163" s="205"/>
    </row>
    <row r="1164" spans="1:15" ht="15" customHeight="1" x14ac:dyDescent="0.25">
      <c r="A1164" s="104"/>
      <c r="B1164" s="41"/>
      <c r="C1164" s="43"/>
      <c r="D1164" s="41"/>
      <c r="E1164" s="41"/>
      <c r="F1164" s="42"/>
      <c r="G1164" s="41"/>
      <c r="H1164" s="41"/>
      <c r="I1164" s="44"/>
      <c r="J1164" s="47"/>
      <c r="K1164" s="45"/>
      <c r="L1164" s="107"/>
      <c r="M1164" s="107"/>
      <c r="N1164" s="107"/>
      <c r="O1164" s="205"/>
    </row>
    <row r="1165" spans="1:15" ht="15" customHeight="1" x14ac:dyDescent="0.25">
      <c r="A1165" s="104"/>
      <c r="B1165" s="41"/>
      <c r="C1165" s="43"/>
      <c r="D1165" s="41"/>
      <c r="E1165" s="41"/>
      <c r="F1165" s="42"/>
      <c r="G1165" s="41"/>
      <c r="H1165" s="41"/>
      <c r="I1165" s="44"/>
      <c r="J1165" s="47"/>
      <c r="K1165" s="45"/>
      <c r="L1165" s="107"/>
      <c r="M1165" s="107"/>
      <c r="N1165" s="107"/>
      <c r="O1165" s="205"/>
    </row>
    <row r="1166" spans="1:15" ht="15" customHeight="1" x14ac:dyDescent="0.25">
      <c r="A1166" s="104"/>
      <c r="B1166" s="41"/>
      <c r="C1166" s="43"/>
      <c r="D1166" s="41"/>
      <c r="E1166" s="41"/>
      <c r="F1166" s="42"/>
      <c r="G1166" s="41"/>
      <c r="H1166" s="41"/>
      <c r="I1166" s="44"/>
      <c r="J1166" s="47"/>
      <c r="K1166" s="45"/>
      <c r="L1166" s="107"/>
      <c r="M1166" s="107"/>
      <c r="N1166" s="107"/>
      <c r="O1166" s="205"/>
    </row>
    <row r="1167" spans="1:15" ht="15" customHeight="1" x14ac:dyDescent="0.25">
      <c r="A1167" s="104"/>
      <c r="B1167" s="41"/>
      <c r="C1167" s="43"/>
      <c r="D1167" s="41"/>
      <c r="E1167" s="41"/>
      <c r="F1167" s="42"/>
      <c r="G1167" s="41"/>
      <c r="H1167" s="41"/>
      <c r="I1167" s="44"/>
      <c r="J1167" s="47"/>
      <c r="K1167" s="45"/>
      <c r="L1167" s="107"/>
      <c r="M1167" s="107"/>
      <c r="N1167" s="107"/>
      <c r="O1167" s="205"/>
    </row>
    <row r="1168" spans="1:15" ht="15" customHeight="1" x14ac:dyDescent="0.25">
      <c r="A1168" s="104"/>
      <c r="B1168" s="41"/>
      <c r="C1168" s="43"/>
      <c r="D1168" s="41"/>
      <c r="E1168" s="41"/>
      <c r="F1168" s="42"/>
      <c r="G1168" s="41"/>
      <c r="H1168" s="41"/>
      <c r="I1168" s="44"/>
      <c r="J1168" s="47"/>
      <c r="K1168" s="45"/>
      <c r="L1168" s="107"/>
      <c r="M1168" s="107"/>
      <c r="N1168" s="107"/>
      <c r="O1168" s="205"/>
    </row>
    <row r="1169" spans="1:15" ht="15" customHeight="1" x14ac:dyDescent="0.25">
      <c r="A1169" s="104"/>
      <c r="B1169" s="41"/>
      <c r="C1169" s="43"/>
      <c r="D1169" s="41"/>
      <c r="E1169" s="41"/>
      <c r="F1169" s="42"/>
      <c r="G1169" s="41"/>
      <c r="H1169" s="41"/>
      <c r="I1169" s="44"/>
      <c r="J1169" s="47"/>
      <c r="K1169" s="45"/>
      <c r="L1169" s="107"/>
      <c r="M1169" s="107"/>
      <c r="N1169" s="107"/>
      <c r="O1169" s="205"/>
    </row>
    <row r="1170" spans="1:15" ht="15" customHeight="1" x14ac:dyDescent="0.25">
      <c r="A1170" s="104"/>
      <c r="B1170" s="41"/>
      <c r="C1170" s="43"/>
      <c r="D1170" s="41"/>
      <c r="E1170" s="41"/>
      <c r="F1170" s="42"/>
      <c r="G1170" s="41"/>
      <c r="H1170" s="41"/>
      <c r="I1170" s="44"/>
      <c r="J1170" s="47"/>
      <c r="K1170" s="45"/>
      <c r="L1170" s="107"/>
      <c r="M1170" s="107"/>
      <c r="N1170" s="107"/>
      <c r="O1170" s="205"/>
    </row>
    <row r="1171" spans="1:15" ht="15" customHeight="1" x14ac:dyDescent="0.25">
      <c r="A1171" s="104"/>
      <c r="B1171" s="41"/>
      <c r="C1171" s="43"/>
      <c r="D1171" s="41"/>
      <c r="E1171" s="41"/>
      <c r="F1171" s="42"/>
      <c r="G1171" s="41"/>
      <c r="H1171" s="41"/>
      <c r="I1171" s="44"/>
      <c r="J1171" s="47"/>
      <c r="K1171" s="45"/>
      <c r="L1171" s="107"/>
      <c r="M1171" s="107"/>
      <c r="N1171" s="107"/>
      <c r="O1171" s="205"/>
    </row>
    <row r="1172" spans="1:15" ht="15" customHeight="1" x14ac:dyDescent="0.25">
      <c r="A1172" s="104"/>
      <c r="B1172" s="41"/>
      <c r="C1172" s="43"/>
      <c r="D1172" s="41"/>
      <c r="E1172" s="41"/>
      <c r="F1172" s="42"/>
      <c r="G1172" s="41"/>
      <c r="H1172" s="41"/>
      <c r="I1172" s="44"/>
      <c r="J1172" s="47"/>
      <c r="K1172" s="45"/>
      <c r="L1172" s="107"/>
      <c r="M1172" s="107"/>
      <c r="N1172" s="107"/>
      <c r="O1172" s="205"/>
    </row>
    <row r="1173" spans="1:15" ht="15" customHeight="1" x14ac:dyDescent="0.25">
      <c r="A1173" s="104"/>
      <c r="B1173" s="41"/>
      <c r="C1173" s="43"/>
      <c r="D1173" s="41"/>
      <c r="E1173" s="41"/>
      <c r="F1173" s="42"/>
      <c r="G1173" s="41"/>
      <c r="H1173" s="41"/>
      <c r="I1173" s="44"/>
      <c r="J1173" s="47"/>
      <c r="K1173" s="45"/>
      <c r="L1173" s="107"/>
      <c r="M1173" s="107"/>
      <c r="N1173" s="107"/>
      <c r="O1173" s="205"/>
    </row>
    <row r="1174" spans="1:15" ht="15" customHeight="1" x14ac:dyDescent="0.25">
      <c r="A1174" s="104"/>
      <c r="B1174" s="41"/>
      <c r="C1174" s="43"/>
      <c r="D1174" s="41"/>
      <c r="E1174" s="41"/>
      <c r="F1174" s="42"/>
      <c r="G1174" s="41"/>
      <c r="H1174" s="41"/>
      <c r="I1174" s="44"/>
      <c r="J1174" s="47"/>
      <c r="K1174" s="45"/>
      <c r="L1174" s="107"/>
      <c r="M1174" s="107"/>
      <c r="N1174" s="107"/>
      <c r="O1174" s="205"/>
    </row>
    <row r="1175" spans="1:15" ht="15" customHeight="1" x14ac:dyDescent="0.25">
      <c r="A1175" s="104"/>
      <c r="B1175" s="41"/>
      <c r="C1175" s="43"/>
      <c r="D1175" s="41"/>
      <c r="E1175" s="41"/>
      <c r="F1175" s="42"/>
      <c r="G1175" s="41"/>
      <c r="H1175" s="41"/>
      <c r="I1175" s="44"/>
      <c r="J1175" s="47"/>
      <c r="K1175" s="45"/>
      <c r="L1175" s="107"/>
      <c r="M1175" s="107"/>
      <c r="N1175" s="107"/>
      <c r="O1175" s="205"/>
    </row>
    <row r="1176" spans="1:15" ht="15" customHeight="1" x14ac:dyDescent="0.25">
      <c r="A1176" s="104"/>
      <c r="B1176" s="41"/>
      <c r="C1176" s="43"/>
      <c r="D1176" s="41"/>
      <c r="E1176" s="41"/>
      <c r="F1176" s="42"/>
      <c r="G1176" s="41"/>
      <c r="H1176" s="41"/>
      <c r="I1176" s="44"/>
      <c r="J1176" s="47"/>
      <c r="K1176" s="45"/>
      <c r="L1176" s="107"/>
      <c r="M1176" s="107"/>
      <c r="N1176" s="107"/>
      <c r="O1176" s="205"/>
    </row>
    <row r="1177" spans="1:15" ht="15" customHeight="1" x14ac:dyDescent="0.25">
      <c r="A1177" s="104"/>
      <c r="B1177" s="41"/>
      <c r="C1177" s="43"/>
      <c r="D1177" s="41"/>
      <c r="E1177" s="41"/>
      <c r="F1177" s="42"/>
      <c r="G1177" s="41"/>
      <c r="H1177" s="41"/>
      <c r="I1177" s="44"/>
      <c r="J1177" s="47"/>
      <c r="K1177" s="45"/>
      <c r="L1177" s="107"/>
      <c r="M1177" s="107"/>
      <c r="N1177" s="107"/>
      <c r="O1177" s="205"/>
    </row>
    <row r="1178" spans="1:15" ht="15" customHeight="1" x14ac:dyDescent="0.25">
      <c r="A1178" s="104"/>
      <c r="B1178" s="41"/>
      <c r="C1178" s="43"/>
      <c r="D1178" s="41"/>
      <c r="E1178" s="41"/>
      <c r="F1178" s="42"/>
      <c r="G1178" s="41"/>
      <c r="H1178" s="41"/>
      <c r="I1178" s="44"/>
      <c r="J1178" s="47"/>
      <c r="K1178" s="45"/>
      <c r="L1178" s="107"/>
      <c r="M1178" s="107"/>
      <c r="N1178" s="107"/>
      <c r="O1178" s="205"/>
    </row>
    <row r="1179" spans="1:15" ht="15" customHeight="1" x14ac:dyDescent="0.25">
      <c r="A1179" s="104"/>
      <c r="B1179" s="41"/>
      <c r="C1179" s="43"/>
      <c r="D1179" s="41"/>
      <c r="E1179" s="41"/>
      <c r="F1179" s="42"/>
      <c r="G1179" s="41"/>
      <c r="H1179" s="41"/>
      <c r="I1179" s="44"/>
      <c r="J1179" s="47"/>
      <c r="K1179" s="45"/>
      <c r="L1179" s="107"/>
      <c r="M1179" s="107"/>
      <c r="N1179" s="107"/>
      <c r="O1179" s="205"/>
    </row>
    <row r="1180" spans="1:15" ht="15" customHeight="1" x14ac:dyDescent="0.25">
      <c r="A1180" s="104"/>
      <c r="B1180" s="41"/>
      <c r="C1180" s="43"/>
      <c r="D1180" s="41"/>
      <c r="E1180" s="41"/>
      <c r="F1180" s="42"/>
      <c r="G1180" s="41"/>
      <c r="H1180" s="41"/>
      <c r="I1180" s="44"/>
      <c r="J1180" s="47"/>
      <c r="K1180" s="45"/>
      <c r="L1180" s="107"/>
      <c r="M1180" s="107"/>
      <c r="N1180" s="107"/>
      <c r="O1180" s="205"/>
    </row>
    <row r="1181" spans="1:15" ht="15" customHeight="1" x14ac:dyDescent="0.25">
      <c r="A1181" s="104"/>
      <c r="B1181" s="41"/>
      <c r="C1181" s="43"/>
      <c r="D1181" s="41"/>
      <c r="E1181" s="41"/>
      <c r="F1181" s="42"/>
      <c r="G1181" s="41"/>
      <c r="H1181" s="41"/>
      <c r="I1181" s="44"/>
      <c r="J1181" s="47"/>
      <c r="K1181" s="45"/>
      <c r="L1181" s="107"/>
      <c r="M1181" s="107"/>
      <c r="N1181" s="107"/>
      <c r="O1181" s="205"/>
    </row>
    <row r="1182" spans="1:15" ht="15" customHeight="1" x14ac:dyDescent="0.25">
      <c r="A1182" s="104"/>
      <c r="B1182" s="41"/>
      <c r="C1182" s="43"/>
      <c r="D1182" s="41"/>
      <c r="E1182" s="41"/>
      <c r="F1182" s="42"/>
      <c r="G1182" s="41"/>
      <c r="H1182" s="41"/>
      <c r="I1182" s="44"/>
      <c r="J1182" s="47"/>
      <c r="K1182" s="45"/>
      <c r="L1182" s="107"/>
      <c r="M1182" s="107"/>
      <c r="N1182" s="107"/>
      <c r="O1182" s="205"/>
    </row>
    <row r="1183" spans="1:15" ht="15" customHeight="1" x14ac:dyDescent="0.25">
      <c r="A1183" s="104"/>
      <c r="B1183" s="41"/>
      <c r="C1183" s="43"/>
      <c r="D1183" s="41"/>
      <c r="E1183" s="41"/>
      <c r="F1183" s="42"/>
      <c r="G1183" s="41"/>
      <c r="H1183" s="41"/>
      <c r="I1183" s="44"/>
      <c r="J1183" s="47"/>
      <c r="K1183" s="45"/>
      <c r="L1183" s="107"/>
      <c r="M1183" s="107"/>
      <c r="N1183" s="107"/>
      <c r="O1183" s="205"/>
    </row>
    <row r="1184" spans="1:15" ht="15" customHeight="1" x14ac:dyDescent="0.25">
      <c r="A1184" s="104"/>
      <c r="B1184" s="41"/>
      <c r="C1184" s="43"/>
      <c r="D1184" s="41"/>
      <c r="E1184" s="41"/>
      <c r="F1184" s="42"/>
      <c r="G1184" s="41"/>
      <c r="H1184" s="41"/>
      <c r="I1184" s="44"/>
      <c r="J1184" s="47"/>
      <c r="K1184" s="45"/>
      <c r="L1184" s="107"/>
      <c r="M1184" s="107"/>
      <c r="N1184" s="107"/>
      <c r="O1184" s="205"/>
    </row>
    <row r="1185" spans="1:15" ht="15" customHeight="1" x14ac:dyDescent="0.25">
      <c r="A1185" s="104"/>
      <c r="B1185" s="41"/>
      <c r="C1185" s="43"/>
      <c r="D1185" s="41"/>
      <c r="E1185" s="41"/>
      <c r="F1185" s="42"/>
      <c r="G1185" s="41"/>
      <c r="H1185" s="41"/>
      <c r="I1185" s="44"/>
      <c r="J1185" s="47"/>
      <c r="K1185" s="45"/>
      <c r="L1185" s="107"/>
      <c r="M1185" s="107"/>
      <c r="N1185" s="107"/>
      <c r="O1185" s="205"/>
    </row>
    <row r="1186" spans="1:15" ht="15" customHeight="1" x14ac:dyDescent="0.25">
      <c r="A1186" s="104"/>
      <c r="B1186" s="41"/>
      <c r="C1186" s="43"/>
      <c r="D1186" s="41"/>
      <c r="E1186" s="41"/>
      <c r="F1186" s="42"/>
      <c r="G1186" s="41"/>
      <c r="H1186" s="41"/>
      <c r="I1186" s="44"/>
      <c r="J1186" s="47"/>
      <c r="K1186" s="45"/>
      <c r="L1186" s="107"/>
      <c r="M1186" s="107"/>
      <c r="N1186" s="107"/>
      <c r="O1186" s="205"/>
    </row>
    <row r="1187" spans="1:15" ht="15" customHeight="1" x14ac:dyDescent="0.25">
      <c r="A1187" s="104"/>
      <c r="B1187" s="41"/>
      <c r="C1187" s="43"/>
      <c r="D1187" s="41"/>
      <c r="E1187" s="41"/>
      <c r="F1187" s="42"/>
      <c r="G1187" s="41"/>
      <c r="H1187" s="41"/>
      <c r="I1187" s="44"/>
      <c r="J1187" s="47"/>
      <c r="K1187" s="45"/>
      <c r="L1187" s="107"/>
      <c r="M1187" s="107"/>
      <c r="N1187" s="107"/>
      <c r="O1187" s="205"/>
    </row>
    <row r="1188" spans="1:15" ht="15" customHeight="1" x14ac:dyDescent="0.25">
      <c r="A1188" s="104"/>
      <c r="B1188" s="41"/>
      <c r="C1188" s="43"/>
      <c r="D1188" s="41"/>
      <c r="E1188" s="41"/>
      <c r="F1188" s="42"/>
      <c r="G1188" s="41"/>
      <c r="H1188" s="41"/>
      <c r="I1188" s="44"/>
      <c r="J1188" s="47"/>
      <c r="K1188" s="45"/>
      <c r="L1188" s="107"/>
      <c r="M1188" s="107"/>
      <c r="N1188" s="107"/>
      <c r="O1188" s="205"/>
    </row>
    <row r="1189" spans="1:15" ht="15" customHeight="1" x14ac:dyDescent="0.25">
      <c r="A1189" s="104"/>
      <c r="B1189" s="41"/>
      <c r="C1189" s="43"/>
      <c r="D1189" s="41"/>
      <c r="E1189" s="41"/>
      <c r="F1189" s="42"/>
      <c r="G1189" s="41"/>
      <c r="H1189" s="41"/>
      <c r="I1189" s="44"/>
      <c r="J1189" s="47"/>
      <c r="K1189" s="45"/>
      <c r="L1189" s="107"/>
      <c r="M1189" s="107"/>
      <c r="N1189" s="107"/>
      <c r="O1189" s="205"/>
    </row>
    <row r="1190" spans="1:15" ht="15" customHeight="1" x14ac:dyDescent="0.25">
      <c r="A1190" s="104"/>
      <c r="B1190" s="41"/>
      <c r="C1190" s="43"/>
      <c r="D1190" s="41"/>
      <c r="E1190" s="41"/>
      <c r="F1190" s="42"/>
      <c r="G1190" s="41"/>
      <c r="H1190" s="41"/>
      <c r="I1190" s="44"/>
      <c r="J1190" s="47"/>
      <c r="K1190" s="45"/>
      <c r="L1190" s="107"/>
      <c r="M1190" s="107"/>
      <c r="N1190" s="107"/>
      <c r="O1190" s="205"/>
    </row>
    <row r="1191" spans="1:15" ht="15" customHeight="1" x14ac:dyDescent="0.25">
      <c r="A1191" s="104"/>
      <c r="B1191" s="41"/>
      <c r="C1191" s="43"/>
      <c r="D1191" s="41"/>
      <c r="E1191" s="41"/>
      <c r="F1191" s="42"/>
      <c r="G1191" s="41"/>
      <c r="H1191" s="41"/>
      <c r="I1191" s="44"/>
      <c r="J1191" s="47"/>
      <c r="K1191" s="45"/>
      <c r="L1191" s="107"/>
      <c r="M1191" s="107"/>
      <c r="N1191" s="107"/>
      <c r="O1191" s="205"/>
    </row>
    <row r="1192" spans="1:15" ht="15" customHeight="1" x14ac:dyDescent="0.25">
      <c r="A1192" s="104"/>
      <c r="B1192" s="41"/>
      <c r="C1192" s="43"/>
      <c r="D1192" s="41"/>
      <c r="E1192" s="41"/>
      <c r="F1192" s="42"/>
      <c r="G1192" s="41"/>
      <c r="H1192" s="41"/>
      <c r="I1192" s="44"/>
      <c r="J1192" s="47"/>
      <c r="K1192" s="45"/>
      <c r="L1192" s="107"/>
      <c r="M1192" s="107"/>
      <c r="N1192" s="107"/>
      <c r="O1192" s="205"/>
    </row>
    <row r="1193" spans="1:15" ht="15" customHeight="1" x14ac:dyDescent="0.25">
      <c r="A1193" s="104"/>
      <c r="B1193" s="41"/>
      <c r="C1193" s="43"/>
      <c r="D1193" s="41"/>
      <c r="E1193" s="41"/>
      <c r="F1193" s="42"/>
      <c r="G1193" s="41"/>
      <c r="H1193" s="41"/>
      <c r="I1193" s="44"/>
      <c r="J1193" s="47"/>
      <c r="K1193" s="45"/>
      <c r="L1193" s="107"/>
      <c r="M1193" s="107"/>
      <c r="N1193" s="107"/>
      <c r="O1193" s="205"/>
    </row>
    <row r="1194" spans="1:15" ht="15" customHeight="1" x14ac:dyDescent="0.25">
      <c r="A1194" s="104"/>
      <c r="B1194" s="41"/>
      <c r="C1194" s="43"/>
      <c r="D1194" s="41"/>
      <c r="E1194" s="41"/>
      <c r="F1194" s="42"/>
      <c r="G1194" s="41"/>
      <c r="H1194" s="41"/>
      <c r="I1194" s="44"/>
      <c r="J1194" s="47"/>
      <c r="K1194" s="45"/>
      <c r="L1194" s="107"/>
      <c r="M1194" s="107"/>
      <c r="N1194" s="107"/>
      <c r="O1194" s="205"/>
    </row>
    <row r="1195" spans="1:15" ht="15" customHeight="1" x14ac:dyDescent="0.25">
      <c r="A1195" s="104"/>
      <c r="B1195" s="41"/>
      <c r="C1195" s="43"/>
      <c r="D1195" s="41"/>
      <c r="E1195" s="41"/>
      <c r="F1195" s="42"/>
      <c r="G1195" s="41"/>
      <c r="H1195" s="41"/>
      <c r="I1195" s="44"/>
      <c r="J1195" s="47"/>
      <c r="K1195" s="45"/>
      <c r="L1195" s="107"/>
      <c r="M1195" s="107"/>
      <c r="N1195" s="107"/>
      <c r="O1195" s="205"/>
    </row>
    <row r="1196" spans="1:15" ht="15" customHeight="1" x14ac:dyDescent="0.25">
      <c r="A1196" s="104"/>
      <c r="B1196" s="41"/>
      <c r="C1196" s="43"/>
      <c r="D1196" s="41"/>
      <c r="E1196" s="41"/>
      <c r="F1196" s="42"/>
      <c r="G1196" s="41"/>
      <c r="H1196" s="41"/>
      <c r="I1196" s="44"/>
      <c r="J1196" s="47"/>
      <c r="K1196" s="45"/>
      <c r="L1196" s="107"/>
      <c r="M1196" s="107"/>
      <c r="N1196" s="107"/>
      <c r="O1196" s="205"/>
    </row>
    <row r="1197" spans="1:15" ht="15" customHeight="1" x14ac:dyDescent="0.25">
      <c r="A1197" s="104"/>
      <c r="B1197" s="41"/>
      <c r="C1197" s="43"/>
      <c r="D1197" s="41"/>
      <c r="E1197" s="41"/>
      <c r="F1197" s="42"/>
      <c r="G1197" s="41"/>
      <c r="H1197" s="41"/>
      <c r="I1197" s="44"/>
      <c r="J1197" s="47"/>
      <c r="K1197" s="45"/>
      <c r="L1197" s="107"/>
      <c r="M1197" s="107"/>
      <c r="N1197" s="107"/>
      <c r="O1197" s="205"/>
    </row>
    <row r="1198" spans="1:15" ht="15" customHeight="1" x14ac:dyDescent="0.25">
      <c r="A1198" s="104"/>
      <c r="B1198" s="41"/>
      <c r="C1198" s="43"/>
      <c r="D1198" s="41"/>
      <c r="E1198" s="41"/>
      <c r="F1198" s="42"/>
      <c r="G1198" s="41"/>
      <c r="H1198" s="41"/>
      <c r="I1198" s="44"/>
      <c r="J1198" s="47"/>
      <c r="K1198" s="45"/>
      <c r="L1198" s="107"/>
      <c r="M1198" s="107"/>
      <c r="N1198" s="107"/>
      <c r="O1198" s="205"/>
    </row>
    <row r="1199" spans="1:15" ht="15" customHeight="1" x14ac:dyDescent="0.25">
      <c r="A1199" s="104"/>
      <c r="B1199" s="41"/>
      <c r="C1199" s="43"/>
      <c r="D1199" s="41"/>
      <c r="E1199" s="41"/>
      <c r="F1199" s="42"/>
      <c r="G1199" s="41"/>
      <c r="H1199" s="41"/>
      <c r="I1199" s="44"/>
      <c r="J1199" s="47"/>
      <c r="K1199" s="45"/>
      <c r="L1199" s="107"/>
      <c r="M1199" s="107"/>
      <c r="N1199" s="107"/>
      <c r="O1199" s="205"/>
    </row>
    <row r="1200" spans="1:15" ht="15" customHeight="1" x14ac:dyDescent="0.25">
      <c r="A1200" s="104"/>
      <c r="B1200" s="41"/>
      <c r="C1200" s="43"/>
      <c r="D1200" s="41"/>
      <c r="E1200" s="41"/>
      <c r="F1200" s="42"/>
      <c r="G1200" s="41"/>
      <c r="H1200" s="41"/>
      <c r="I1200" s="44"/>
      <c r="J1200" s="47"/>
      <c r="K1200" s="45"/>
      <c r="L1200" s="107"/>
      <c r="M1200" s="107"/>
      <c r="N1200" s="107"/>
      <c r="O1200" s="205"/>
    </row>
    <row r="1201" spans="1:15" ht="15" customHeight="1" x14ac:dyDescent="0.25">
      <c r="A1201" s="104"/>
      <c r="B1201" s="41"/>
      <c r="C1201" s="43"/>
      <c r="D1201" s="41"/>
      <c r="E1201" s="41"/>
      <c r="F1201" s="42"/>
      <c r="G1201" s="41"/>
      <c r="H1201" s="41"/>
      <c r="I1201" s="44"/>
      <c r="J1201" s="47"/>
      <c r="K1201" s="45"/>
      <c r="L1201" s="107"/>
      <c r="M1201" s="107"/>
      <c r="N1201" s="107"/>
      <c r="O1201" s="205"/>
    </row>
    <row r="1202" spans="1:15" ht="15" customHeight="1" x14ac:dyDescent="0.25">
      <c r="A1202" s="104"/>
      <c r="B1202" s="41"/>
      <c r="C1202" s="43"/>
      <c r="D1202" s="41"/>
      <c r="E1202" s="41"/>
      <c r="F1202" s="42"/>
      <c r="G1202" s="41"/>
      <c r="H1202" s="41"/>
      <c r="I1202" s="44"/>
      <c r="J1202" s="47"/>
      <c r="K1202" s="45"/>
      <c r="L1202" s="107"/>
      <c r="M1202" s="107"/>
      <c r="N1202" s="107"/>
      <c r="O1202" s="205"/>
    </row>
    <row r="1203" spans="1:15" ht="15" customHeight="1" x14ac:dyDescent="0.25">
      <c r="A1203" s="104"/>
      <c r="B1203" s="41"/>
      <c r="C1203" s="43"/>
      <c r="D1203" s="41"/>
      <c r="E1203" s="41"/>
      <c r="F1203" s="42"/>
      <c r="G1203" s="41"/>
      <c r="H1203" s="41"/>
      <c r="I1203" s="44"/>
      <c r="J1203" s="47"/>
      <c r="K1203" s="45"/>
      <c r="L1203" s="107"/>
      <c r="M1203" s="107"/>
      <c r="N1203" s="107"/>
      <c r="O1203" s="205"/>
    </row>
    <row r="1204" spans="1:15" ht="15" customHeight="1" x14ac:dyDescent="0.25">
      <c r="A1204" s="104"/>
      <c r="B1204" s="41"/>
      <c r="C1204" s="43"/>
      <c r="D1204" s="41"/>
      <c r="E1204" s="41"/>
      <c r="F1204" s="42"/>
      <c r="G1204" s="41"/>
      <c r="H1204" s="41"/>
      <c r="I1204" s="44"/>
      <c r="J1204" s="47"/>
      <c r="K1204" s="45"/>
      <c r="L1204" s="107"/>
      <c r="M1204" s="107"/>
      <c r="N1204" s="107"/>
      <c r="O1204" s="205"/>
    </row>
    <row r="1205" spans="1:15" ht="15" customHeight="1" x14ac:dyDescent="0.25">
      <c r="A1205" s="104"/>
      <c r="B1205" s="41"/>
      <c r="C1205" s="43"/>
      <c r="D1205" s="41"/>
      <c r="E1205" s="41"/>
      <c r="F1205" s="42"/>
      <c r="G1205" s="41"/>
      <c r="H1205" s="41"/>
      <c r="I1205" s="44"/>
      <c r="J1205" s="47"/>
      <c r="K1205" s="45"/>
      <c r="L1205" s="107"/>
      <c r="M1205" s="107"/>
      <c r="N1205" s="107"/>
      <c r="O1205" s="205"/>
    </row>
    <row r="1206" spans="1:15" ht="15" customHeight="1" x14ac:dyDescent="0.25">
      <c r="A1206" s="104"/>
      <c r="B1206" s="41"/>
      <c r="C1206" s="43"/>
      <c r="D1206" s="41"/>
      <c r="E1206" s="41"/>
      <c r="F1206" s="42"/>
      <c r="G1206" s="41"/>
      <c r="H1206" s="41"/>
      <c r="I1206" s="44"/>
      <c r="J1206" s="47"/>
      <c r="K1206" s="45"/>
      <c r="L1206" s="107"/>
      <c r="M1206" s="107"/>
      <c r="N1206" s="107"/>
      <c r="O1206" s="205"/>
    </row>
    <row r="1207" spans="1:15" ht="15" customHeight="1" x14ac:dyDescent="0.25">
      <c r="A1207" s="104"/>
      <c r="B1207" s="41"/>
      <c r="C1207" s="43"/>
      <c r="D1207" s="41"/>
      <c r="E1207" s="41"/>
      <c r="F1207" s="42"/>
      <c r="G1207" s="41"/>
      <c r="H1207" s="41"/>
      <c r="I1207" s="44"/>
      <c r="J1207" s="47"/>
      <c r="K1207" s="45"/>
      <c r="L1207" s="107"/>
      <c r="M1207" s="107"/>
      <c r="N1207" s="107"/>
      <c r="O1207" s="205"/>
    </row>
    <row r="1208" spans="1:15" ht="15" customHeight="1" x14ac:dyDescent="0.25">
      <c r="A1208" s="104"/>
      <c r="B1208" s="41"/>
      <c r="C1208" s="43"/>
      <c r="D1208" s="41"/>
      <c r="E1208" s="41"/>
      <c r="F1208" s="42"/>
      <c r="G1208" s="41"/>
      <c r="H1208" s="41"/>
      <c r="I1208" s="44"/>
      <c r="J1208" s="47"/>
      <c r="K1208" s="45"/>
      <c r="L1208" s="107"/>
      <c r="M1208" s="107"/>
      <c r="N1208" s="107"/>
      <c r="O1208" s="205"/>
    </row>
    <row r="1209" spans="1:15" ht="15" customHeight="1" x14ac:dyDescent="0.25">
      <c r="A1209" s="104"/>
      <c r="B1209" s="41"/>
      <c r="C1209" s="43"/>
      <c r="D1209" s="41"/>
      <c r="E1209" s="41"/>
      <c r="F1209" s="42"/>
      <c r="G1209" s="41"/>
      <c r="H1209" s="41"/>
      <c r="I1209" s="44"/>
      <c r="J1209" s="47"/>
      <c r="K1209" s="45"/>
      <c r="L1209" s="107"/>
      <c r="M1209" s="107"/>
      <c r="N1209" s="107"/>
      <c r="O1209" s="205"/>
    </row>
    <row r="1210" spans="1:15" ht="15" customHeight="1" x14ac:dyDescent="0.25">
      <c r="A1210" s="104"/>
      <c r="B1210" s="41"/>
      <c r="C1210" s="43"/>
      <c r="D1210" s="41"/>
      <c r="E1210" s="41"/>
      <c r="F1210" s="42"/>
      <c r="G1210" s="41"/>
      <c r="H1210" s="41"/>
      <c r="I1210" s="44"/>
      <c r="J1210" s="47"/>
      <c r="K1210" s="45"/>
      <c r="L1210" s="107"/>
      <c r="M1210" s="107"/>
      <c r="N1210" s="107"/>
      <c r="O1210" s="205"/>
    </row>
    <row r="1211" spans="1:15" ht="15" customHeight="1" x14ac:dyDescent="0.25">
      <c r="A1211" s="104"/>
      <c r="B1211" s="41"/>
      <c r="C1211" s="43"/>
      <c r="D1211" s="41"/>
      <c r="E1211" s="41"/>
      <c r="F1211" s="42"/>
      <c r="G1211" s="41"/>
      <c r="H1211" s="41"/>
      <c r="I1211" s="44"/>
      <c r="J1211" s="47"/>
      <c r="K1211" s="45"/>
      <c r="L1211" s="107"/>
      <c r="M1211" s="107"/>
      <c r="N1211" s="107"/>
      <c r="O1211" s="205"/>
    </row>
    <row r="1212" spans="1:15" ht="15" customHeight="1" x14ac:dyDescent="0.25">
      <c r="A1212" s="104"/>
      <c r="B1212" s="41"/>
      <c r="C1212" s="43"/>
      <c r="D1212" s="41"/>
      <c r="E1212" s="41"/>
      <c r="F1212" s="42"/>
      <c r="G1212" s="41"/>
      <c r="H1212" s="41"/>
      <c r="I1212" s="44"/>
      <c r="J1212" s="47"/>
      <c r="K1212" s="45"/>
      <c r="L1212" s="107"/>
      <c r="M1212" s="107"/>
      <c r="N1212" s="107"/>
      <c r="O1212" s="205"/>
    </row>
    <row r="1213" spans="1:15" ht="15" customHeight="1" x14ac:dyDescent="0.25">
      <c r="A1213" s="104"/>
      <c r="B1213" s="41"/>
      <c r="C1213" s="43"/>
      <c r="D1213" s="41"/>
      <c r="E1213" s="41"/>
      <c r="F1213" s="42"/>
      <c r="G1213" s="41"/>
      <c r="H1213" s="41"/>
      <c r="I1213" s="44"/>
      <c r="J1213" s="47"/>
      <c r="K1213" s="45"/>
      <c r="L1213" s="107"/>
      <c r="M1213" s="107"/>
      <c r="N1213" s="107"/>
      <c r="O1213" s="205"/>
    </row>
    <row r="1214" spans="1:15" ht="15" customHeight="1" x14ac:dyDescent="0.25">
      <c r="A1214" s="104"/>
      <c r="B1214" s="41"/>
      <c r="C1214" s="43"/>
      <c r="D1214" s="41"/>
      <c r="E1214" s="41"/>
      <c r="F1214" s="42"/>
      <c r="G1214" s="41"/>
      <c r="H1214" s="41"/>
      <c r="I1214" s="44"/>
      <c r="J1214" s="47"/>
      <c r="K1214" s="45"/>
      <c r="L1214" s="107"/>
      <c r="M1214" s="107"/>
      <c r="N1214" s="107"/>
      <c r="O1214" s="205"/>
    </row>
    <row r="1215" spans="1:15" ht="15" customHeight="1" x14ac:dyDescent="0.25">
      <c r="A1215" s="104"/>
      <c r="B1215" s="41"/>
      <c r="C1215" s="43"/>
      <c r="D1215" s="41"/>
      <c r="E1215" s="41"/>
      <c r="F1215" s="42"/>
      <c r="G1215" s="41"/>
      <c r="H1215" s="41"/>
      <c r="I1215" s="44"/>
      <c r="J1215" s="47"/>
      <c r="K1215" s="45"/>
      <c r="L1215" s="107"/>
      <c r="M1215" s="107"/>
      <c r="N1215" s="107"/>
      <c r="O1215" s="205"/>
    </row>
    <row r="1216" spans="1:15" ht="15" customHeight="1" x14ac:dyDescent="0.25">
      <c r="A1216" s="104"/>
      <c r="B1216" s="41"/>
      <c r="C1216" s="43"/>
      <c r="D1216" s="41"/>
      <c r="E1216" s="41"/>
      <c r="F1216" s="42"/>
      <c r="G1216" s="41"/>
      <c r="H1216" s="41"/>
      <c r="I1216" s="44"/>
      <c r="J1216" s="47"/>
      <c r="K1216" s="45"/>
      <c r="L1216" s="107"/>
      <c r="M1216" s="107"/>
      <c r="N1216" s="107"/>
      <c r="O1216" s="205"/>
    </row>
    <row r="1217" spans="1:15" ht="15" customHeight="1" x14ac:dyDescent="0.25">
      <c r="A1217" s="104"/>
      <c r="B1217" s="41"/>
      <c r="C1217" s="43"/>
      <c r="D1217" s="41"/>
      <c r="E1217" s="41"/>
      <c r="F1217" s="42"/>
      <c r="G1217" s="41"/>
      <c r="H1217" s="41"/>
      <c r="I1217" s="44"/>
      <c r="J1217" s="47"/>
      <c r="K1217" s="45"/>
      <c r="L1217" s="107"/>
      <c r="M1217" s="107"/>
      <c r="N1217" s="107"/>
      <c r="O1217" s="205"/>
    </row>
    <row r="1218" spans="1:15" ht="15" customHeight="1" x14ac:dyDescent="0.25">
      <c r="A1218" s="104"/>
      <c r="B1218" s="41"/>
      <c r="C1218" s="43"/>
      <c r="D1218" s="41"/>
      <c r="E1218" s="41"/>
      <c r="F1218" s="42"/>
      <c r="G1218" s="41"/>
      <c r="H1218" s="41"/>
      <c r="I1218" s="44"/>
      <c r="J1218" s="47"/>
      <c r="K1218" s="45"/>
      <c r="L1218" s="107"/>
      <c r="M1218" s="107"/>
      <c r="N1218" s="107"/>
      <c r="O1218" s="205"/>
    </row>
    <row r="1219" spans="1:15" ht="15" customHeight="1" x14ac:dyDescent="0.25">
      <c r="A1219" s="104"/>
      <c r="B1219" s="41"/>
      <c r="C1219" s="43"/>
      <c r="D1219" s="41"/>
      <c r="E1219" s="41"/>
      <c r="F1219" s="42"/>
      <c r="G1219" s="41"/>
      <c r="H1219" s="41"/>
      <c r="I1219" s="44"/>
      <c r="J1219" s="47"/>
      <c r="K1219" s="45"/>
      <c r="L1219" s="107"/>
      <c r="M1219" s="107"/>
      <c r="N1219" s="107"/>
      <c r="O1219" s="205"/>
    </row>
    <row r="1220" spans="1:15" ht="15" customHeight="1" x14ac:dyDescent="0.25">
      <c r="A1220" s="104"/>
      <c r="B1220" s="41"/>
      <c r="C1220" s="43"/>
      <c r="D1220" s="41"/>
      <c r="E1220" s="41"/>
      <c r="F1220" s="42"/>
      <c r="G1220" s="41"/>
      <c r="H1220" s="41"/>
      <c r="I1220" s="44"/>
      <c r="J1220" s="47"/>
      <c r="K1220" s="45"/>
      <c r="L1220" s="107"/>
      <c r="M1220" s="107"/>
      <c r="N1220" s="107"/>
      <c r="O1220" s="205"/>
    </row>
    <row r="1221" spans="1:15" ht="15" customHeight="1" x14ac:dyDescent="0.25">
      <c r="A1221" s="104"/>
      <c r="B1221" s="41"/>
      <c r="C1221" s="43"/>
      <c r="D1221" s="41"/>
      <c r="E1221" s="41"/>
      <c r="F1221" s="42"/>
      <c r="G1221" s="41"/>
      <c r="H1221" s="41"/>
      <c r="I1221" s="44"/>
      <c r="J1221" s="47"/>
      <c r="K1221" s="45"/>
      <c r="L1221" s="107"/>
      <c r="M1221" s="107"/>
      <c r="N1221" s="107"/>
      <c r="O1221" s="205"/>
    </row>
    <row r="1222" spans="1:15" ht="15" customHeight="1" x14ac:dyDescent="0.25">
      <c r="A1222" s="104"/>
      <c r="B1222" s="41"/>
      <c r="C1222" s="43"/>
      <c r="D1222" s="41"/>
      <c r="E1222" s="41"/>
      <c r="F1222" s="42"/>
      <c r="G1222" s="41"/>
      <c r="H1222" s="41"/>
      <c r="I1222" s="44"/>
      <c r="J1222" s="47"/>
      <c r="K1222" s="45"/>
      <c r="L1222" s="107"/>
      <c r="M1222" s="107"/>
      <c r="N1222" s="107"/>
      <c r="O1222" s="205"/>
    </row>
    <row r="1223" spans="1:15" ht="15" customHeight="1" x14ac:dyDescent="0.25">
      <c r="A1223" s="104"/>
      <c r="B1223" s="41"/>
      <c r="C1223" s="43"/>
      <c r="D1223" s="41"/>
      <c r="E1223" s="41"/>
      <c r="F1223" s="42"/>
      <c r="G1223" s="41"/>
      <c r="H1223" s="41"/>
      <c r="I1223" s="44"/>
      <c r="J1223" s="47"/>
      <c r="K1223" s="45"/>
      <c r="L1223" s="107"/>
      <c r="M1223" s="107"/>
      <c r="N1223" s="107"/>
      <c r="O1223" s="205"/>
    </row>
    <row r="1224" spans="1:15" ht="15" customHeight="1" x14ac:dyDescent="0.25">
      <c r="A1224" s="104"/>
      <c r="B1224" s="41"/>
      <c r="C1224" s="43"/>
      <c r="D1224" s="41"/>
      <c r="E1224" s="41"/>
      <c r="F1224" s="42"/>
      <c r="G1224" s="41"/>
      <c r="H1224" s="41"/>
      <c r="I1224" s="44"/>
      <c r="J1224" s="47"/>
      <c r="K1224" s="45"/>
      <c r="L1224" s="107"/>
      <c r="M1224" s="107"/>
      <c r="N1224" s="107"/>
      <c r="O1224" s="205"/>
    </row>
    <row r="1225" spans="1:15" ht="15" customHeight="1" x14ac:dyDescent="0.25">
      <c r="A1225" s="104"/>
      <c r="B1225" s="41"/>
      <c r="C1225" s="43"/>
      <c r="D1225" s="41"/>
      <c r="E1225" s="41"/>
      <c r="F1225" s="42"/>
      <c r="G1225" s="41"/>
      <c r="H1225" s="41"/>
      <c r="I1225" s="44"/>
      <c r="J1225" s="47"/>
      <c r="K1225" s="45"/>
      <c r="L1225" s="107"/>
      <c r="M1225" s="107"/>
      <c r="N1225" s="107"/>
      <c r="O1225" s="205"/>
    </row>
    <row r="1226" spans="1:15" ht="15" customHeight="1" x14ac:dyDescent="0.25">
      <c r="A1226" s="104"/>
      <c r="B1226" s="41"/>
      <c r="C1226" s="43"/>
      <c r="D1226" s="41"/>
      <c r="E1226" s="41"/>
      <c r="F1226" s="42"/>
      <c r="G1226" s="41"/>
      <c r="H1226" s="41"/>
      <c r="I1226" s="44"/>
      <c r="J1226" s="47"/>
      <c r="K1226" s="45"/>
      <c r="L1226" s="107"/>
      <c r="M1226" s="107"/>
      <c r="N1226" s="107"/>
      <c r="O1226" s="205"/>
    </row>
    <row r="1227" spans="1:15" ht="15" customHeight="1" x14ac:dyDescent="0.25">
      <c r="A1227" s="104"/>
      <c r="B1227" s="41"/>
      <c r="C1227" s="43"/>
      <c r="D1227" s="41"/>
      <c r="E1227" s="41"/>
      <c r="F1227" s="42"/>
      <c r="G1227" s="41"/>
      <c r="H1227" s="41"/>
      <c r="I1227" s="44"/>
      <c r="J1227" s="47"/>
      <c r="K1227" s="45"/>
      <c r="L1227" s="107"/>
      <c r="M1227" s="107"/>
      <c r="N1227" s="107"/>
      <c r="O1227" s="205"/>
    </row>
    <row r="1228" spans="1:15" ht="15" customHeight="1" x14ac:dyDescent="0.25">
      <c r="A1228" s="104"/>
      <c r="B1228" s="41"/>
      <c r="C1228" s="43"/>
      <c r="D1228" s="41"/>
      <c r="E1228" s="41"/>
      <c r="F1228" s="42"/>
      <c r="G1228" s="41"/>
      <c r="H1228" s="41"/>
      <c r="I1228" s="44"/>
      <c r="J1228" s="47"/>
      <c r="K1228" s="45"/>
      <c r="L1228" s="107"/>
      <c r="M1228" s="107"/>
      <c r="N1228" s="107"/>
      <c r="O1228" s="205"/>
    </row>
    <row r="1229" spans="1:15" ht="15" customHeight="1" x14ac:dyDescent="0.25">
      <c r="A1229" s="104"/>
      <c r="B1229" s="41"/>
      <c r="C1229" s="43"/>
      <c r="D1229" s="41"/>
      <c r="E1229" s="41"/>
      <c r="F1229" s="42"/>
      <c r="G1229" s="41"/>
      <c r="H1229" s="41"/>
      <c r="I1229" s="44"/>
      <c r="J1229" s="47"/>
      <c r="K1229" s="45"/>
      <c r="L1229" s="107"/>
      <c r="M1229" s="107"/>
      <c r="N1229" s="107"/>
      <c r="O1229" s="205"/>
    </row>
    <row r="1230" spans="1:15" ht="15" customHeight="1" x14ac:dyDescent="0.25">
      <c r="A1230" s="104"/>
      <c r="B1230" s="41"/>
      <c r="C1230" s="43"/>
      <c r="D1230" s="41"/>
      <c r="E1230" s="41"/>
      <c r="F1230" s="42"/>
      <c r="G1230" s="41"/>
      <c r="H1230" s="41"/>
      <c r="I1230" s="44"/>
      <c r="J1230" s="47"/>
      <c r="K1230" s="45"/>
      <c r="L1230" s="107"/>
      <c r="M1230" s="107"/>
      <c r="N1230" s="107"/>
      <c r="O1230" s="205"/>
    </row>
    <row r="1231" spans="1:15" ht="15" customHeight="1" x14ac:dyDescent="0.25">
      <c r="A1231" s="104"/>
      <c r="B1231" s="41"/>
      <c r="C1231" s="43"/>
      <c r="D1231" s="41"/>
      <c r="E1231" s="41"/>
      <c r="F1231" s="42"/>
      <c r="G1231" s="41"/>
      <c r="H1231" s="41"/>
      <c r="I1231" s="44"/>
      <c r="J1231" s="47"/>
      <c r="K1231" s="45"/>
      <c r="L1231" s="107"/>
      <c r="M1231" s="107"/>
      <c r="N1231" s="107"/>
      <c r="O1231" s="205"/>
    </row>
    <row r="1232" spans="1:15" ht="15" customHeight="1" x14ac:dyDescent="0.25">
      <c r="A1232" s="104"/>
      <c r="B1232" s="41"/>
      <c r="C1232" s="43"/>
      <c r="D1232" s="41"/>
      <c r="E1232" s="41"/>
      <c r="F1232" s="42"/>
      <c r="G1232" s="41"/>
      <c r="H1232" s="41"/>
      <c r="I1232" s="44"/>
      <c r="J1232" s="47"/>
      <c r="K1232" s="45"/>
      <c r="L1232" s="107"/>
      <c r="M1232" s="107"/>
      <c r="N1232" s="107"/>
      <c r="O1232" s="205"/>
    </row>
    <row r="1233" spans="1:15" ht="15" customHeight="1" x14ac:dyDescent="0.25">
      <c r="A1233" s="104"/>
      <c r="B1233" s="41"/>
      <c r="C1233" s="43"/>
      <c r="D1233" s="41"/>
      <c r="E1233" s="41"/>
      <c r="F1233" s="42"/>
      <c r="G1233" s="41"/>
      <c r="H1233" s="41"/>
      <c r="I1233" s="44"/>
      <c r="J1233" s="47"/>
      <c r="K1233" s="45"/>
      <c r="L1233" s="107"/>
      <c r="M1233" s="107"/>
      <c r="N1233" s="107"/>
      <c r="O1233" s="205"/>
    </row>
    <row r="1234" spans="1:15" ht="15" customHeight="1" x14ac:dyDescent="0.25">
      <c r="A1234" s="104"/>
      <c r="B1234" s="41"/>
      <c r="C1234" s="43"/>
      <c r="D1234" s="41"/>
      <c r="E1234" s="41"/>
      <c r="F1234" s="42"/>
      <c r="G1234" s="41"/>
      <c r="H1234" s="41"/>
      <c r="I1234" s="44"/>
      <c r="J1234" s="47"/>
      <c r="K1234" s="45"/>
      <c r="L1234" s="107"/>
      <c r="M1234" s="107"/>
      <c r="N1234" s="107"/>
      <c r="O1234" s="205"/>
    </row>
    <row r="1235" spans="1:15" ht="15" customHeight="1" x14ac:dyDescent="0.25">
      <c r="A1235" s="104"/>
      <c r="B1235" s="41"/>
      <c r="C1235" s="43"/>
      <c r="D1235" s="41"/>
      <c r="E1235" s="41"/>
      <c r="F1235" s="42"/>
      <c r="G1235" s="41"/>
      <c r="H1235" s="41"/>
      <c r="I1235" s="44"/>
      <c r="J1235" s="47"/>
      <c r="K1235" s="45"/>
      <c r="L1235" s="107"/>
      <c r="M1235" s="107"/>
      <c r="N1235" s="107"/>
      <c r="O1235" s="205"/>
    </row>
    <row r="1236" spans="1:15" ht="15" customHeight="1" x14ac:dyDescent="0.25">
      <c r="A1236" s="104"/>
      <c r="B1236" s="41"/>
      <c r="C1236" s="43"/>
      <c r="D1236" s="41"/>
      <c r="E1236" s="41"/>
      <c r="F1236" s="42"/>
      <c r="G1236" s="41"/>
      <c r="H1236" s="41"/>
      <c r="I1236" s="44"/>
      <c r="J1236" s="47"/>
      <c r="K1236" s="45"/>
      <c r="L1236" s="107"/>
      <c r="M1236" s="107"/>
      <c r="N1236" s="107"/>
      <c r="O1236" s="205"/>
    </row>
    <row r="1237" spans="1:15" ht="15" customHeight="1" x14ac:dyDescent="0.25">
      <c r="A1237" s="104"/>
      <c r="B1237" s="41"/>
      <c r="C1237" s="43"/>
      <c r="D1237" s="41"/>
      <c r="E1237" s="41"/>
      <c r="F1237" s="42"/>
      <c r="G1237" s="41"/>
      <c r="H1237" s="41"/>
      <c r="I1237" s="44"/>
      <c r="J1237" s="47"/>
      <c r="K1237" s="45"/>
      <c r="L1237" s="107"/>
      <c r="M1237" s="107"/>
      <c r="N1237" s="107"/>
      <c r="O1237" s="205"/>
    </row>
    <row r="1238" spans="1:15" ht="15" customHeight="1" x14ac:dyDescent="0.25">
      <c r="A1238" s="104"/>
      <c r="B1238" s="41"/>
      <c r="C1238" s="43"/>
      <c r="D1238" s="41"/>
      <c r="E1238" s="41"/>
      <c r="F1238" s="42"/>
      <c r="G1238" s="41"/>
      <c r="H1238" s="41"/>
      <c r="I1238" s="44"/>
      <c r="J1238" s="47"/>
      <c r="K1238" s="45"/>
      <c r="L1238" s="107"/>
      <c r="M1238" s="107"/>
      <c r="N1238" s="107"/>
      <c r="O1238" s="205"/>
    </row>
    <row r="1239" spans="1:15" ht="15" customHeight="1" x14ac:dyDescent="0.25">
      <c r="A1239" s="104"/>
      <c r="B1239" s="41"/>
      <c r="C1239" s="43"/>
      <c r="D1239" s="41"/>
      <c r="E1239" s="41"/>
      <c r="F1239" s="42"/>
      <c r="G1239" s="41"/>
      <c r="H1239" s="41"/>
      <c r="I1239" s="44"/>
      <c r="J1239" s="47"/>
      <c r="K1239" s="45"/>
      <c r="L1239" s="107"/>
      <c r="M1239" s="107"/>
      <c r="N1239" s="107"/>
      <c r="O1239" s="205"/>
    </row>
    <row r="1240" spans="1:15" ht="15" customHeight="1" x14ac:dyDescent="0.25">
      <c r="A1240" s="104"/>
      <c r="B1240" s="41"/>
      <c r="C1240" s="43"/>
      <c r="D1240" s="41"/>
      <c r="E1240" s="41"/>
      <c r="F1240" s="42"/>
      <c r="G1240" s="41"/>
      <c r="H1240" s="41"/>
      <c r="I1240" s="44"/>
      <c r="J1240" s="47"/>
      <c r="K1240" s="45"/>
      <c r="L1240" s="107"/>
      <c r="M1240" s="107"/>
      <c r="N1240" s="107"/>
      <c r="O1240" s="205"/>
    </row>
    <row r="1241" spans="1:15" ht="15" customHeight="1" x14ac:dyDescent="0.25">
      <c r="A1241" s="104"/>
      <c r="B1241" s="41"/>
      <c r="C1241" s="43"/>
      <c r="D1241" s="41"/>
      <c r="E1241" s="41"/>
      <c r="F1241" s="42"/>
      <c r="G1241" s="41"/>
      <c r="H1241" s="41"/>
      <c r="I1241" s="44"/>
      <c r="J1241" s="47"/>
      <c r="K1241" s="45"/>
      <c r="L1241" s="107"/>
      <c r="M1241" s="107"/>
      <c r="N1241" s="107"/>
      <c r="O1241" s="205"/>
    </row>
    <row r="1242" spans="1:15" ht="15" customHeight="1" x14ac:dyDescent="0.25">
      <c r="A1242" s="104"/>
      <c r="B1242" s="41"/>
      <c r="C1242" s="43"/>
      <c r="D1242" s="41"/>
      <c r="E1242" s="41"/>
      <c r="F1242" s="42"/>
      <c r="G1242" s="41"/>
      <c r="H1242" s="41"/>
      <c r="I1242" s="44"/>
      <c r="J1242" s="47"/>
      <c r="K1242" s="45"/>
      <c r="L1242" s="107"/>
      <c r="M1242" s="107"/>
      <c r="N1242" s="107"/>
      <c r="O1242" s="205"/>
    </row>
    <row r="1243" spans="1:15" ht="15" customHeight="1" x14ac:dyDescent="0.25">
      <c r="A1243" s="104"/>
      <c r="B1243" s="41"/>
      <c r="C1243" s="43"/>
      <c r="D1243" s="41"/>
      <c r="E1243" s="41"/>
      <c r="F1243" s="42"/>
      <c r="G1243" s="41"/>
      <c r="H1243" s="41"/>
      <c r="I1243" s="44"/>
      <c r="J1243" s="47"/>
      <c r="K1243" s="45"/>
      <c r="L1243" s="107"/>
      <c r="M1243" s="107"/>
      <c r="N1243" s="107"/>
      <c r="O1243" s="205"/>
    </row>
    <row r="1244" spans="1:15" ht="15" customHeight="1" x14ac:dyDescent="0.25">
      <c r="A1244" s="104"/>
      <c r="B1244" s="41"/>
      <c r="C1244" s="43"/>
      <c r="D1244" s="41"/>
      <c r="E1244" s="41"/>
      <c r="F1244" s="42"/>
      <c r="G1244" s="41"/>
      <c r="H1244" s="41"/>
      <c r="I1244" s="44"/>
      <c r="J1244" s="47"/>
      <c r="K1244" s="45"/>
      <c r="L1244" s="107"/>
      <c r="M1244" s="107"/>
      <c r="N1244" s="107"/>
      <c r="O1244" s="205"/>
    </row>
    <row r="1245" spans="1:15" ht="15" customHeight="1" x14ac:dyDescent="0.25">
      <c r="A1245" s="104"/>
      <c r="B1245" s="41"/>
      <c r="C1245" s="43"/>
      <c r="D1245" s="41"/>
      <c r="E1245" s="41"/>
      <c r="F1245" s="42"/>
      <c r="G1245" s="41"/>
      <c r="H1245" s="41"/>
      <c r="I1245" s="44"/>
      <c r="J1245" s="47"/>
      <c r="K1245" s="45"/>
      <c r="L1245" s="107"/>
      <c r="M1245" s="107"/>
      <c r="N1245" s="107"/>
      <c r="O1245" s="205"/>
    </row>
    <row r="1246" spans="1:15" ht="15" customHeight="1" x14ac:dyDescent="0.25">
      <c r="A1246" s="104"/>
      <c r="B1246" s="41"/>
      <c r="C1246" s="43"/>
      <c r="D1246" s="41"/>
      <c r="E1246" s="41"/>
      <c r="F1246" s="42"/>
      <c r="G1246" s="41"/>
      <c r="H1246" s="41"/>
      <c r="I1246" s="44"/>
      <c r="J1246" s="47"/>
      <c r="K1246" s="45"/>
      <c r="L1246" s="107"/>
      <c r="M1246" s="107"/>
      <c r="N1246" s="107"/>
      <c r="O1246" s="205"/>
    </row>
    <row r="1247" spans="1:15" ht="15" customHeight="1" x14ac:dyDescent="0.25">
      <c r="A1247" s="104"/>
      <c r="B1247" s="41"/>
      <c r="C1247" s="43"/>
      <c r="D1247" s="41"/>
      <c r="E1247" s="41"/>
      <c r="F1247" s="42"/>
      <c r="G1247" s="41"/>
      <c r="H1247" s="41"/>
      <c r="I1247" s="44"/>
      <c r="J1247" s="47"/>
      <c r="K1247" s="45"/>
      <c r="L1247" s="107"/>
      <c r="M1247" s="107"/>
      <c r="N1247" s="107"/>
      <c r="O1247" s="205"/>
    </row>
    <row r="1248" spans="1:15" ht="15" customHeight="1" x14ac:dyDescent="0.25">
      <c r="A1248" s="104"/>
      <c r="B1248" s="41"/>
      <c r="C1248" s="43"/>
      <c r="D1248" s="41"/>
      <c r="E1248" s="41"/>
      <c r="F1248" s="42"/>
      <c r="G1248" s="41"/>
      <c r="H1248" s="41"/>
      <c r="I1248" s="44"/>
      <c r="J1248" s="47"/>
      <c r="K1248" s="45"/>
      <c r="L1248" s="107"/>
      <c r="M1248" s="107"/>
      <c r="N1248" s="107"/>
      <c r="O1248" s="205"/>
    </row>
    <row r="1249" spans="1:15" ht="15" customHeight="1" x14ac:dyDescent="0.25">
      <c r="A1249" s="104"/>
      <c r="B1249" s="41"/>
      <c r="C1249" s="43"/>
      <c r="D1249" s="41"/>
      <c r="E1249" s="41"/>
      <c r="F1249" s="42"/>
      <c r="G1249" s="41"/>
      <c r="H1249" s="41"/>
      <c r="I1249" s="44"/>
      <c r="J1249" s="47"/>
      <c r="K1249" s="45"/>
      <c r="L1249" s="107"/>
      <c r="M1249" s="107"/>
      <c r="N1249" s="107"/>
      <c r="O1249" s="205"/>
    </row>
    <row r="1250" spans="1:15" ht="15" customHeight="1" x14ac:dyDescent="0.25">
      <c r="A1250" s="104"/>
      <c r="B1250" s="41"/>
      <c r="C1250" s="43"/>
      <c r="D1250" s="41"/>
      <c r="E1250" s="41"/>
      <c r="F1250" s="42"/>
      <c r="G1250" s="41"/>
      <c r="H1250" s="41"/>
      <c r="I1250" s="44"/>
      <c r="J1250" s="47"/>
      <c r="K1250" s="45"/>
      <c r="L1250" s="107"/>
      <c r="M1250" s="107"/>
      <c r="N1250" s="107"/>
      <c r="O1250" s="205"/>
    </row>
    <row r="1251" spans="1:15" ht="15" customHeight="1" x14ac:dyDescent="0.25">
      <c r="A1251" s="104"/>
      <c r="B1251" s="41"/>
      <c r="C1251" s="43"/>
      <c r="D1251" s="41"/>
      <c r="E1251" s="41"/>
      <c r="F1251" s="42"/>
      <c r="G1251" s="41"/>
      <c r="H1251" s="41"/>
      <c r="I1251" s="44"/>
      <c r="J1251" s="47"/>
      <c r="K1251" s="45"/>
      <c r="L1251" s="107"/>
      <c r="M1251" s="107"/>
      <c r="N1251" s="107"/>
      <c r="O1251" s="205"/>
    </row>
    <row r="1252" spans="1:15" ht="15" customHeight="1" x14ac:dyDescent="0.25">
      <c r="A1252" s="104"/>
      <c r="B1252" s="41"/>
      <c r="C1252" s="43"/>
      <c r="D1252" s="41"/>
      <c r="E1252" s="41"/>
      <c r="F1252" s="42"/>
      <c r="G1252" s="41"/>
      <c r="H1252" s="41"/>
      <c r="I1252" s="44"/>
      <c r="J1252" s="47"/>
      <c r="K1252" s="45"/>
      <c r="L1252" s="107"/>
      <c r="M1252" s="107"/>
      <c r="N1252" s="107"/>
      <c r="O1252" s="205"/>
    </row>
    <row r="1253" spans="1:15" ht="15" customHeight="1" x14ac:dyDescent="0.25">
      <c r="A1253" s="104"/>
      <c r="B1253" s="41"/>
      <c r="C1253" s="43"/>
      <c r="D1253" s="41"/>
      <c r="E1253" s="41"/>
      <c r="F1253" s="42"/>
      <c r="G1253" s="41"/>
      <c r="H1253" s="41"/>
      <c r="I1253" s="44"/>
      <c r="J1253" s="47"/>
      <c r="K1253" s="45"/>
      <c r="L1253" s="107"/>
      <c r="M1253" s="107"/>
      <c r="N1253" s="107"/>
      <c r="O1253" s="205"/>
    </row>
    <row r="1254" spans="1:15" ht="15" customHeight="1" x14ac:dyDescent="0.25">
      <c r="A1254" s="104"/>
      <c r="B1254" s="41"/>
      <c r="C1254" s="43"/>
      <c r="D1254" s="41"/>
      <c r="E1254" s="41"/>
      <c r="F1254" s="42"/>
      <c r="G1254" s="41"/>
      <c r="H1254" s="41"/>
      <c r="I1254" s="44"/>
      <c r="J1254" s="47"/>
      <c r="K1254" s="45"/>
      <c r="L1254" s="107"/>
      <c r="M1254" s="107"/>
      <c r="N1254" s="107"/>
      <c r="O1254" s="205"/>
    </row>
    <row r="1255" spans="1:15" ht="15" customHeight="1" x14ac:dyDescent="0.25">
      <c r="A1255" s="104"/>
      <c r="B1255" s="41"/>
      <c r="C1255" s="43"/>
      <c r="D1255" s="41"/>
      <c r="E1255" s="41"/>
      <c r="F1255" s="42"/>
      <c r="G1255" s="41"/>
      <c r="H1255" s="41"/>
      <c r="I1255" s="44"/>
      <c r="J1255" s="47"/>
      <c r="K1255" s="45"/>
      <c r="L1255" s="107"/>
      <c r="M1255" s="107"/>
      <c r="N1255" s="107"/>
      <c r="O1255" s="205"/>
    </row>
    <row r="1256" spans="1:15" ht="15" customHeight="1" x14ac:dyDescent="0.25">
      <c r="A1256" s="104"/>
      <c r="B1256" s="41"/>
      <c r="C1256" s="43"/>
      <c r="D1256" s="41"/>
      <c r="E1256" s="41"/>
      <c r="F1256" s="42"/>
      <c r="G1256" s="41"/>
      <c r="H1256" s="41"/>
      <c r="I1256" s="44"/>
      <c r="J1256" s="47"/>
      <c r="K1256" s="45"/>
      <c r="L1256" s="107"/>
      <c r="M1256" s="107"/>
      <c r="N1256" s="107"/>
      <c r="O1256" s="205"/>
    </row>
    <row r="1257" spans="1:15" ht="15" customHeight="1" x14ac:dyDescent="0.25">
      <c r="A1257" s="104"/>
      <c r="B1257" s="41"/>
      <c r="C1257" s="43"/>
      <c r="D1257" s="41"/>
      <c r="E1257" s="41"/>
      <c r="F1257" s="42"/>
      <c r="G1257" s="41"/>
      <c r="H1257" s="41"/>
      <c r="I1257" s="44"/>
      <c r="J1257" s="47"/>
      <c r="K1257" s="45"/>
      <c r="L1257" s="107"/>
      <c r="M1257" s="107"/>
      <c r="N1257" s="107"/>
      <c r="O1257" s="205"/>
    </row>
    <row r="1258" spans="1:15" ht="15" customHeight="1" x14ac:dyDescent="0.25">
      <c r="A1258" s="104"/>
      <c r="B1258" s="41"/>
      <c r="C1258" s="43"/>
      <c r="D1258" s="41"/>
      <c r="E1258" s="41"/>
      <c r="F1258" s="42"/>
      <c r="G1258" s="41"/>
      <c r="H1258" s="41"/>
      <c r="I1258" s="44"/>
      <c r="J1258" s="47"/>
      <c r="K1258" s="45"/>
      <c r="L1258" s="107"/>
      <c r="M1258" s="107"/>
      <c r="N1258" s="107"/>
      <c r="O1258" s="205"/>
    </row>
    <row r="1259" spans="1:15" ht="15" customHeight="1" x14ac:dyDescent="0.25">
      <c r="A1259" s="104"/>
      <c r="B1259" s="41"/>
      <c r="C1259" s="43"/>
      <c r="D1259" s="41"/>
      <c r="E1259" s="41"/>
      <c r="F1259" s="42"/>
      <c r="G1259" s="41"/>
      <c r="H1259" s="41"/>
      <c r="I1259" s="44"/>
      <c r="J1259" s="47"/>
      <c r="K1259" s="45"/>
      <c r="L1259" s="107"/>
      <c r="M1259" s="107"/>
      <c r="N1259" s="107"/>
      <c r="O1259" s="205"/>
    </row>
    <row r="1260" spans="1:15" ht="15" customHeight="1" x14ac:dyDescent="0.25">
      <c r="A1260" s="104"/>
      <c r="B1260" s="41"/>
      <c r="C1260" s="43"/>
      <c r="D1260" s="41"/>
      <c r="E1260" s="41"/>
      <c r="F1260" s="42"/>
      <c r="G1260" s="41"/>
      <c r="H1260" s="41"/>
      <c r="I1260" s="44"/>
      <c r="J1260" s="47"/>
      <c r="K1260" s="45"/>
      <c r="L1260" s="107"/>
      <c r="M1260" s="107"/>
      <c r="N1260" s="107"/>
      <c r="O1260" s="205"/>
    </row>
    <row r="1261" spans="1:15" ht="15" customHeight="1" x14ac:dyDescent="0.25">
      <c r="A1261" s="104"/>
      <c r="B1261" s="41"/>
      <c r="C1261" s="43"/>
      <c r="D1261" s="41"/>
      <c r="E1261" s="41"/>
      <c r="F1261" s="42"/>
      <c r="G1261" s="41"/>
      <c r="H1261" s="41"/>
      <c r="I1261" s="44"/>
      <c r="J1261" s="47"/>
      <c r="K1261" s="45"/>
      <c r="L1261" s="107"/>
      <c r="M1261" s="107"/>
      <c r="N1261" s="107"/>
      <c r="O1261" s="205"/>
    </row>
    <row r="1262" spans="1:15" ht="15" customHeight="1" x14ac:dyDescent="0.25">
      <c r="A1262" s="104"/>
      <c r="B1262" s="41"/>
      <c r="C1262" s="43"/>
      <c r="D1262" s="41"/>
      <c r="E1262" s="41"/>
      <c r="F1262" s="42"/>
      <c r="G1262" s="41"/>
      <c r="H1262" s="41"/>
      <c r="I1262" s="44"/>
      <c r="J1262" s="47"/>
      <c r="K1262" s="45"/>
      <c r="L1262" s="107"/>
      <c r="M1262" s="107"/>
      <c r="N1262" s="107"/>
      <c r="O1262" s="205"/>
    </row>
    <row r="1263" spans="1:15" ht="15" customHeight="1" x14ac:dyDescent="0.25">
      <c r="A1263" s="104"/>
      <c r="B1263" s="41"/>
      <c r="C1263" s="43"/>
      <c r="D1263" s="41"/>
      <c r="E1263" s="41"/>
      <c r="F1263" s="42"/>
      <c r="G1263" s="41"/>
      <c r="H1263" s="41"/>
      <c r="I1263" s="44"/>
      <c r="J1263" s="47"/>
      <c r="K1263" s="45"/>
      <c r="L1263" s="107"/>
      <c r="M1263" s="107"/>
      <c r="N1263" s="107"/>
      <c r="O1263" s="205"/>
    </row>
    <row r="1264" spans="1:15" ht="15" customHeight="1" x14ac:dyDescent="0.25">
      <c r="A1264" s="104"/>
      <c r="B1264" s="41"/>
      <c r="C1264" s="43"/>
      <c r="D1264" s="41"/>
      <c r="E1264" s="41"/>
      <c r="F1264" s="42"/>
      <c r="G1264" s="41"/>
      <c r="H1264" s="41"/>
      <c r="I1264" s="44"/>
      <c r="J1264" s="47"/>
      <c r="K1264" s="45"/>
      <c r="L1264" s="107"/>
      <c r="M1264" s="107"/>
      <c r="N1264" s="107"/>
      <c r="O1264" s="205"/>
    </row>
    <row r="1265" spans="1:15" ht="15" customHeight="1" x14ac:dyDescent="0.25">
      <c r="A1265" s="104"/>
      <c r="B1265" s="41"/>
      <c r="C1265" s="43"/>
      <c r="D1265" s="41"/>
      <c r="E1265" s="41"/>
      <c r="F1265" s="42"/>
      <c r="G1265" s="41"/>
      <c r="H1265" s="41"/>
      <c r="I1265" s="44"/>
      <c r="J1265" s="47"/>
      <c r="K1265" s="45"/>
      <c r="L1265" s="107"/>
      <c r="M1265" s="107"/>
      <c r="N1265" s="107"/>
      <c r="O1265" s="205"/>
    </row>
    <row r="1266" spans="1:15" ht="15" customHeight="1" x14ac:dyDescent="0.25">
      <c r="A1266" s="104"/>
      <c r="B1266" s="41"/>
      <c r="C1266" s="43"/>
      <c r="D1266" s="41"/>
      <c r="E1266" s="41"/>
      <c r="F1266" s="42"/>
      <c r="G1266" s="41"/>
      <c r="H1266" s="41"/>
      <c r="I1266" s="44"/>
      <c r="J1266" s="47"/>
      <c r="K1266" s="45"/>
      <c r="L1266" s="107"/>
      <c r="M1266" s="107"/>
      <c r="N1266" s="107"/>
      <c r="O1266" s="205"/>
    </row>
    <row r="1267" spans="1:15" ht="15" customHeight="1" x14ac:dyDescent="0.25">
      <c r="A1267" s="104"/>
      <c r="B1267" s="41"/>
      <c r="C1267" s="43"/>
      <c r="D1267" s="41"/>
      <c r="E1267" s="41"/>
      <c r="F1267" s="42"/>
      <c r="G1267" s="41"/>
      <c r="H1267" s="41"/>
      <c r="I1267" s="44"/>
      <c r="J1267" s="47"/>
      <c r="K1267" s="45"/>
      <c r="L1267" s="107"/>
      <c r="M1267" s="107"/>
      <c r="N1267" s="107"/>
      <c r="O1267" s="205"/>
    </row>
    <row r="1268" spans="1:15" ht="15" customHeight="1" x14ac:dyDescent="0.25">
      <c r="A1268" s="104"/>
      <c r="B1268" s="41"/>
      <c r="C1268" s="43"/>
      <c r="D1268" s="41"/>
      <c r="E1268" s="41"/>
      <c r="F1268" s="42"/>
      <c r="G1268" s="41"/>
      <c r="H1268" s="41"/>
      <c r="I1268" s="44"/>
      <c r="J1268" s="47"/>
      <c r="K1268" s="45"/>
      <c r="L1268" s="107"/>
      <c r="M1268" s="107"/>
      <c r="N1268" s="107"/>
      <c r="O1268" s="205"/>
    </row>
    <row r="1269" spans="1:15" ht="15" customHeight="1" x14ac:dyDescent="0.25">
      <c r="A1269" s="104"/>
      <c r="B1269" s="41"/>
      <c r="C1269" s="43"/>
      <c r="D1269" s="41"/>
      <c r="E1269" s="41"/>
      <c r="F1269" s="42"/>
      <c r="G1269" s="41"/>
      <c r="H1269" s="41"/>
      <c r="I1269" s="44"/>
      <c r="J1269" s="47"/>
      <c r="K1269" s="45"/>
      <c r="L1269" s="107"/>
      <c r="M1269" s="107"/>
      <c r="N1269" s="107"/>
      <c r="O1269" s="205"/>
    </row>
    <row r="1270" spans="1:15" ht="15" customHeight="1" x14ac:dyDescent="0.25">
      <c r="A1270" s="104"/>
      <c r="B1270" s="41"/>
      <c r="C1270" s="43"/>
      <c r="D1270" s="41"/>
      <c r="E1270" s="41"/>
      <c r="F1270" s="42"/>
      <c r="G1270" s="41"/>
      <c r="H1270" s="41"/>
      <c r="I1270" s="44"/>
      <c r="J1270" s="47"/>
      <c r="K1270" s="45"/>
      <c r="L1270" s="107"/>
      <c r="M1270" s="107"/>
      <c r="N1270" s="107"/>
      <c r="O1270" s="205"/>
    </row>
    <row r="1271" spans="1:15" ht="15" customHeight="1" x14ac:dyDescent="0.25">
      <c r="A1271" s="104"/>
      <c r="B1271" s="41"/>
      <c r="C1271" s="43"/>
      <c r="D1271" s="41"/>
      <c r="E1271" s="41"/>
      <c r="F1271" s="42"/>
      <c r="G1271" s="41"/>
      <c r="H1271" s="41"/>
      <c r="I1271" s="44"/>
      <c r="J1271" s="47"/>
      <c r="K1271" s="45"/>
      <c r="L1271" s="107"/>
      <c r="M1271" s="107"/>
      <c r="N1271" s="107"/>
      <c r="O1271" s="205"/>
    </row>
    <row r="1272" spans="1:15" ht="15" customHeight="1" x14ac:dyDescent="0.25">
      <c r="A1272" s="104"/>
      <c r="B1272" s="41"/>
      <c r="C1272" s="43"/>
      <c r="D1272" s="41"/>
      <c r="E1272" s="41"/>
      <c r="F1272" s="42"/>
      <c r="G1272" s="41"/>
      <c r="H1272" s="41"/>
      <c r="I1272" s="44"/>
      <c r="J1272" s="47"/>
      <c r="K1272" s="45"/>
      <c r="L1272" s="107"/>
      <c r="M1272" s="107"/>
      <c r="N1272" s="107"/>
      <c r="O1272" s="205"/>
    </row>
    <row r="1273" spans="1:15" ht="15" customHeight="1" x14ac:dyDescent="0.25">
      <c r="A1273" s="104"/>
      <c r="B1273" s="41"/>
      <c r="C1273" s="43"/>
      <c r="D1273" s="41"/>
      <c r="E1273" s="41"/>
      <c r="F1273" s="42"/>
      <c r="G1273" s="41"/>
      <c r="H1273" s="41"/>
      <c r="I1273" s="44"/>
      <c r="J1273" s="47"/>
      <c r="K1273" s="45"/>
      <c r="L1273" s="107"/>
      <c r="M1273" s="107"/>
      <c r="N1273" s="107"/>
      <c r="O1273" s="205"/>
    </row>
    <row r="1274" spans="1:15" ht="15" customHeight="1" x14ac:dyDescent="0.25">
      <c r="A1274" s="104"/>
      <c r="B1274" s="41"/>
      <c r="C1274" s="43"/>
      <c r="D1274" s="41"/>
      <c r="E1274" s="41"/>
      <c r="F1274" s="42"/>
      <c r="G1274" s="41"/>
      <c r="H1274" s="41"/>
      <c r="I1274" s="44"/>
      <c r="J1274" s="47"/>
      <c r="K1274" s="45"/>
      <c r="L1274" s="107"/>
      <c r="M1274" s="107"/>
      <c r="N1274" s="107"/>
      <c r="O1274" s="205"/>
    </row>
    <row r="1275" spans="1:15" ht="15" customHeight="1" x14ac:dyDescent="0.25">
      <c r="A1275" s="104"/>
      <c r="B1275" s="41"/>
      <c r="C1275" s="43"/>
      <c r="D1275" s="41"/>
      <c r="E1275" s="41"/>
      <c r="F1275" s="42"/>
      <c r="G1275" s="41"/>
      <c r="H1275" s="41"/>
      <c r="I1275" s="44"/>
      <c r="J1275" s="47"/>
      <c r="K1275" s="45"/>
      <c r="L1275" s="107"/>
      <c r="M1275" s="107"/>
      <c r="N1275" s="107"/>
      <c r="O1275" s="205"/>
    </row>
    <row r="1276" spans="1:15" ht="15" customHeight="1" x14ac:dyDescent="0.25">
      <c r="A1276" s="104"/>
      <c r="B1276" s="41"/>
      <c r="C1276" s="43"/>
      <c r="D1276" s="41"/>
      <c r="E1276" s="41"/>
      <c r="F1276" s="42"/>
      <c r="G1276" s="41"/>
      <c r="H1276" s="41"/>
      <c r="I1276" s="44"/>
      <c r="J1276" s="47"/>
      <c r="K1276" s="45"/>
      <c r="L1276" s="107"/>
      <c r="M1276" s="107"/>
      <c r="N1276" s="107"/>
      <c r="O1276" s="205"/>
    </row>
    <row r="1277" spans="1:15" ht="15" customHeight="1" x14ac:dyDescent="0.25">
      <c r="A1277" s="104"/>
      <c r="B1277" s="41"/>
      <c r="C1277" s="43"/>
      <c r="D1277" s="41"/>
      <c r="E1277" s="41"/>
      <c r="F1277" s="42"/>
      <c r="G1277" s="41"/>
      <c r="H1277" s="41"/>
      <c r="I1277" s="44"/>
      <c r="J1277" s="47"/>
      <c r="K1277" s="45"/>
      <c r="L1277" s="107"/>
      <c r="M1277" s="107"/>
      <c r="N1277" s="107"/>
      <c r="O1277" s="205"/>
    </row>
    <row r="1278" spans="1:15" ht="15" customHeight="1" x14ac:dyDescent="0.25">
      <c r="A1278" s="104"/>
      <c r="B1278" s="41"/>
      <c r="C1278" s="43"/>
      <c r="D1278" s="41"/>
      <c r="E1278" s="41"/>
      <c r="F1278" s="42"/>
      <c r="G1278" s="41"/>
      <c r="H1278" s="41"/>
      <c r="I1278" s="44"/>
      <c r="J1278" s="47"/>
      <c r="K1278" s="45"/>
      <c r="L1278" s="107"/>
      <c r="M1278" s="107"/>
      <c r="N1278" s="107"/>
      <c r="O1278" s="205"/>
    </row>
    <row r="1279" spans="1:15" ht="15" customHeight="1" x14ac:dyDescent="0.25">
      <c r="A1279" s="104"/>
      <c r="B1279" s="41"/>
      <c r="C1279" s="43"/>
      <c r="D1279" s="41"/>
      <c r="E1279" s="41"/>
      <c r="F1279" s="42"/>
      <c r="G1279" s="41"/>
      <c r="H1279" s="41"/>
      <c r="I1279" s="44"/>
      <c r="J1279" s="47"/>
      <c r="K1279" s="45"/>
      <c r="L1279" s="107"/>
      <c r="M1279" s="107"/>
      <c r="N1279" s="107"/>
      <c r="O1279" s="205"/>
    </row>
    <row r="1280" spans="1:15" ht="15" customHeight="1" x14ac:dyDescent="0.25">
      <c r="A1280" s="104"/>
      <c r="B1280" s="41"/>
      <c r="C1280" s="43"/>
      <c r="D1280" s="41"/>
      <c r="E1280" s="41"/>
      <c r="F1280" s="42"/>
      <c r="G1280" s="41"/>
      <c r="H1280" s="41"/>
      <c r="I1280" s="44"/>
      <c r="J1280" s="47"/>
      <c r="K1280" s="45"/>
      <c r="L1280" s="107"/>
      <c r="M1280" s="107"/>
      <c r="N1280" s="107"/>
      <c r="O1280" s="205"/>
    </row>
    <row r="1281" spans="1:15" ht="15" customHeight="1" x14ac:dyDescent="0.25">
      <c r="A1281" s="104"/>
      <c r="B1281" s="41"/>
      <c r="C1281" s="43"/>
      <c r="D1281" s="41"/>
      <c r="E1281" s="41"/>
      <c r="F1281" s="42"/>
      <c r="G1281" s="41"/>
      <c r="H1281" s="41"/>
      <c r="I1281" s="44"/>
      <c r="J1281" s="47"/>
      <c r="K1281" s="45"/>
      <c r="L1281" s="107"/>
      <c r="M1281" s="107"/>
      <c r="N1281" s="107"/>
      <c r="O1281" s="205"/>
    </row>
    <row r="1282" spans="1:15" ht="15" customHeight="1" x14ac:dyDescent="0.25">
      <c r="A1282" s="104"/>
      <c r="B1282" s="41"/>
      <c r="C1282" s="43"/>
      <c r="D1282" s="41"/>
      <c r="E1282" s="41"/>
      <c r="F1282" s="42"/>
      <c r="G1282" s="41"/>
      <c r="H1282" s="41"/>
      <c r="I1282" s="44"/>
      <c r="J1282" s="47"/>
      <c r="K1282" s="45"/>
      <c r="L1282" s="107"/>
      <c r="M1282" s="107"/>
      <c r="N1282" s="107"/>
      <c r="O1282" s="205"/>
    </row>
    <row r="1283" spans="1:15" ht="15" customHeight="1" x14ac:dyDescent="0.25">
      <c r="A1283" s="104"/>
      <c r="B1283" s="41"/>
      <c r="C1283" s="43"/>
      <c r="D1283" s="41"/>
      <c r="E1283" s="41"/>
      <c r="F1283" s="42"/>
      <c r="G1283" s="41"/>
      <c r="H1283" s="41"/>
      <c r="I1283" s="44"/>
      <c r="J1283" s="47"/>
      <c r="K1283" s="45"/>
      <c r="L1283" s="107"/>
      <c r="M1283" s="107"/>
      <c r="N1283" s="107"/>
      <c r="O1283" s="205"/>
    </row>
    <row r="1284" spans="1:15" ht="15" customHeight="1" x14ac:dyDescent="0.25">
      <c r="A1284" s="104"/>
      <c r="B1284" s="41"/>
      <c r="C1284" s="43"/>
      <c r="D1284" s="41"/>
      <c r="E1284" s="41"/>
      <c r="F1284" s="42"/>
      <c r="G1284" s="41"/>
      <c r="H1284" s="41"/>
      <c r="I1284" s="44"/>
      <c r="J1284" s="47"/>
      <c r="K1284" s="45"/>
      <c r="L1284" s="107"/>
      <c r="M1284" s="107"/>
      <c r="N1284" s="107"/>
      <c r="O1284" s="205"/>
    </row>
    <row r="1285" spans="1:15" ht="15" customHeight="1" x14ac:dyDescent="0.25">
      <c r="A1285" s="104"/>
      <c r="B1285" s="41"/>
      <c r="C1285" s="43"/>
      <c r="D1285" s="41"/>
      <c r="E1285" s="41"/>
      <c r="F1285" s="42"/>
      <c r="G1285" s="41"/>
      <c r="H1285" s="41"/>
      <c r="I1285" s="44"/>
      <c r="J1285" s="47"/>
      <c r="K1285" s="45"/>
      <c r="L1285" s="107"/>
      <c r="M1285" s="107"/>
      <c r="N1285" s="107"/>
      <c r="O1285" s="205"/>
    </row>
    <row r="1286" spans="1:15" ht="15" customHeight="1" x14ac:dyDescent="0.25">
      <c r="A1286" s="104"/>
      <c r="B1286" s="41"/>
      <c r="C1286" s="43"/>
      <c r="D1286" s="41"/>
      <c r="E1286" s="41"/>
      <c r="F1286" s="42"/>
      <c r="G1286" s="41"/>
      <c r="H1286" s="41"/>
      <c r="I1286" s="44"/>
      <c r="J1286" s="47"/>
      <c r="K1286" s="45"/>
      <c r="L1286" s="107"/>
      <c r="M1286" s="107"/>
      <c r="N1286" s="107"/>
      <c r="O1286" s="205"/>
    </row>
    <row r="1287" spans="1:15" ht="15" customHeight="1" x14ac:dyDescent="0.25">
      <c r="A1287" s="104"/>
      <c r="B1287" s="41"/>
      <c r="C1287" s="43"/>
      <c r="D1287" s="41"/>
      <c r="E1287" s="41"/>
      <c r="F1287" s="42"/>
      <c r="G1287" s="41"/>
      <c r="H1287" s="41"/>
      <c r="I1287" s="44"/>
      <c r="J1287" s="47"/>
      <c r="K1287" s="45"/>
      <c r="L1287" s="107"/>
      <c r="M1287" s="107"/>
      <c r="N1287" s="107"/>
      <c r="O1287" s="205"/>
    </row>
    <row r="1288" spans="1:15" ht="15" customHeight="1" x14ac:dyDescent="0.25">
      <c r="A1288" s="104"/>
      <c r="B1288" s="41"/>
      <c r="C1288" s="43"/>
      <c r="D1288" s="41"/>
      <c r="E1288" s="41"/>
      <c r="F1288" s="42"/>
      <c r="G1288" s="41"/>
      <c r="H1288" s="41"/>
      <c r="I1288" s="44"/>
      <c r="J1288" s="47"/>
      <c r="K1288" s="45"/>
      <c r="L1288" s="107"/>
      <c r="M1288" s="107"/>
      <c r="N1288" s="107"/>
      <c r="O1288" s="205"/>
    </row>
    <row r="1289" spans="1:15" ht="15" customHeight="1" x14ac:dyDescent="0.25">
      <c r="A1289" s="104"/>
      <c r="B1289" s="41"/>
      <c r="C1289" s="43"/>
      <c r="D1289" s="41"/>
      <c r="E1289" s="41"/>
      <c r="F1289" s="42"/>
      <c r="G1289" s="41"/>
      <c r="H1289" s="41"/>
      <c r="I1289" s="44"/>
      <c r="J1289" s="47"/>
      <c r="K1289" s="45"/>
      <c r="L1289" s="107"/>
      <c r="M1289" s="107"/>
      <c r="N1289" s="107"/>
      <c r="O1289" s="205"/>
    </row>
    <row r="1290" spans="1:15" ht="15" customHeight="1" x14ac:dyDescent="0.25">
      <c r="A1290" s="104"/>
      <c r="B1290" s="41"/>
      <c r="C1290" s="43"/>
      <c r="D1290" s="41"/>
      <c r="E1290" s="41"/>
      <c r="F1290" s="42"/>
      <c r="G1290" s="41"/>
      <c r="H1290" s="41"/>
      <c r="I1290" s="44"/>
      <c r="J1290" s="47"/>
      <c r="K1290" s="45"/>
      <c r="L1290" s="107"/>
      <c r="M1290" s="107"/>
      <c r="N1290" s="107"/>
      <c r="O1290" s="205"/>
    </row>
    <row r="1291" spans="1:15" ht="15" customHeight="1" x14ac:dyDescent="0.25">
      <c r="A1291" s="104"/>
      <c r="B1291" s="41"/>
      <c r="C1291" s="43"/>
      <c r="D1291" s="41"/>
      <c r="E1291" s="41"/>
      <c r="F1291" s="42"/>
      <c r="G1291" s="41"/>
      <c r="H1291" s="41"/>
      <c r="I1291" s="44"/>
      <c r="J1291" s="47"/>
      <c r="K1291" s="45"/>
      <c r="L1291" s="107"/>
      <c r="M1291" s="107"/>
      <c r="N1291" s="107"/>
      <c r="O1291" s="205"/>
    </row>
    <row r="1292" spans="1:15" ht="15" customHeight="1" x14ac:dyDescent="0.25">
      <c r="A1292" s="104"/>
      <c r="B1292" s="41"/>
      <c r="C1292" s="43"/>
      <c r="D1292" s="41"/>
      <c r="E1292" s="41"/>
      <c r="F1292" s="42"/>
      <c r="G1292" s="41"/>
      <c r="H1292" s="41"/>
      <c r="I1292" s="44"/>
      <c r="J1292" s="47"/>
      <c r="K1292" s="45"/>
      <c r="L1292" s="107"/>
      <c r="M1292" s="107"/>
      <c r="N1292" s="107"/>
      <c r="O1292" s="205"/>
    </row>
    <row r="1293" spans="1:15" ht="15" customHeight="1" x14ac:dyDescent="0.25">
      <c r="A1293" s="104"/>
      <c r="B1293" s="41"/>
      <c r="C1293" s="43"/>
      <c r="D1293" s="41"/>
      <c r="E1293" s="41"/>
      <c r="F1293" s="42"/>
      <c r="G1293" s="41"/>
      <c r="H1293" s="41"/>
      <c r="I1293" s="44"/>
      <c r="J1293" s="47"/>
      <c r="K1293" s="45"/>
      <c r="L1293" s="107"/>
      <c r="M1293" s="107"/>
      <c r="N1293" s="107"/>
      <c r="O1293" s="205"/>
    </row>
    <row r="1294" spans="1:15" ht="15" customHeight="1" x14ac:dyDescent="0.25">
      <c r="A1294" s="104"/>
      <c r="B1294" s="41"/>
      <c r="C1294" s="43"/>
      <c r="D1294" s="41"/>
      <c r="E1294" s="41"/>
      <c r="F1294" s="42"/>
      <c r="G1294" s="41"/>
      <c r="H1294" s="41"/>
      <c r="I1294" s="44"/>
      <c r="J1294" s="47"/>
      <c r="K1294" s="45"/>
      <c r="L1294" s="107"/>
      <c r="M1294" s="107"/>
      <c r="N1294" s="107"/>
      <c r="O1294" s="205"/>
    </row>
    <row r="1295" spans="1:15" ht="15" customHeight="1" x14ac:dyDescent="0.25">
      <c r="A1295" s="104"/>
      <c r="B1295" s="41"/>
      <c r="C1295" s="43"/>
      <c r="D1295" s="41"/>
      <c r="E1295" s="41"/>
      <c r="F1295" s="42"/>
      <c r="G1295" s="41"/>
      <c r="H1295" s="41"/>
      <c r="I1295" s="44"/>
      <c r="J1295" s="47"/>
      <c r="K1295" s="45"/>
      <c r="L1295" s="107"/>
      <c r="M1295" s="107"/>
      <c r="N1295" s="107"/>
      <c r="O1295" s="205"/>
    </row>
    <row r="1296" spans="1:15" ht="15" customHeight="1" x14ac:dyDescent="0.25">
      <c r="A1296" s="104"/>
      <c r="B1296" s="41"/>
      <c r="C1296" s="43"/>
      <c r="D1296" s="41"/>
      <c r="E1296" s="41"/>
      <c r="F1296" s="42"/>
      <c r="G1296" s="41"/>
      <c r="H1296" s="41"/>
      <c r="I1296" s="44"/>
      <c r="J1296" s="47"/>
      <c r="K1296" s="45"/>
      <c r="L1296" s="107"/>
      <c r="M1296" s="107"/>
      <c r="N1296" s="107"/>
      <c r="O1296" s="205"/>
    </row>
    <row r="1297" spans="1:15" ht="15" customHeight="1" x14ac:dyDescent="0.25">
      <c r="A1297" s="104"/>
      <c r="B1297" s="41"/>
      <c r="C1297" s="43"/>
      <c r="D1297" s="41"/>
      <c r="E1297" s="41"/>
      <c r="F1297" s="42"/>
      <c r="G1297" s="41"/>
      <c r="H1297" s="41"/>
      <c r="I1297" s="44"/>
      <c r="J1297" s="47"/>
      <c r="K1297" s="45"/>
      <c r="L1297" s="107"/>
      <c r="M1297" s="107"/>
      <c r="N1297" s="107"/>
      <c r="O1297" s="205"/>
    </row>
    <row r="1298" spans="1:15" ht="15" customHeight="1" x14ac:dyDescent="0.25">
      <c r="A1298" s="104"/>
      <c r="B1298" s="41"/>
      <c r="C1298" s="43"/>
      <c r="D1298" s="41"/>
      <c r="E1298" s="41"/>
      <c r="F1298" s="42"/>
      <c r="G1298" s="41"/>
      <c r="H1298" s="41"/>
      <c r="I1298" s="44"/>
      <c r="J1298" s="47"/>
      <c r="K1298" s="45"/>
      <c r="L1298" s="107"/>
      <c r="M1298" s="107"/>
      <c r="N1298" s="107"/>
      <c r="O1298" s="205"/>
    </row>
    <row r="1299" spans="1:15" ht="15" customHeight="1" x14ac:dyDescent="0.25">
      <c r="A1299" s="104"/>
      <c r="B1299" s="41"/>
      <c r="C1299" s="43"/>
      <c r="D1299" s="41"/>
      <c r="E1299" s="41"/>
      <c r="F1299" s="42"/>
      <c r="G1299" s="41"/>
      <c r="H1299" s="41"/>
      <c r="I1299" s="44"/>
      <c r="J1299" s="47"/>
      <c r="K1299" s="45"/>
      <c r="L1299" s="107"/>
      <c r="M1299" s="107"/>
      <c r="N1299" s="107"/>
      <c r="O1299" s="205"/>
    </row>
    <row r="1300" spans="1:15" ht="15" customHeight="1" x14ac:dyDescent="0.25">
      <c r="A1300" s="104"/>
      <c r="B1300" s="41"/>
      <c r="C1300" s="43"/>
      <c r="D1300" s="41"/>
      <c r="E1300" s="41"/>
      <c r="F1300" s="42"/>
      <c r="G1300" s="41"/>
      <c r="H1300" s="41"/>
      <c r="I1300" s="44"/>
      <c r="J1300" s="47"/>
      <c r="K1300" s="45"/>
      <c r="L1300" s="107"/>
      <c r="M1300" s="107"/>
      <c r="N1300" s="107"/>
      <c r="O1300" s="205"/>
    </row>
    <row r="1301" spans="1:15" ht="15" customHeight="1" x14ac:dyDescent="0.25">
      <c r="A1301" s="104"/>
      <c r="B1301" s="41"/>
      <c r="C1301" s="43"/>
      <c r="D1301" s="41"/>
      <c r="E1301" s="41"/>
      <c r="F1301" s="42"/>
      <c r="G1301" s="41"/>
      <c r="H1301" s="41"/>
      <c r="I1301" s="44"/>
      <c r="J1301" s="47"/>
      <c r="K1301" s="45"/>
      <c r="L1301" s="107"/>
      <c r="M1301" s="107"/>
      <c r="N1301" s="107"/>
      <c r="O1301" s="205"/>
    </row>
    <row r="1302" spans="1:15" ht="15" customHeight="1" x14ac:dyDescent="0.25">
      <c r="A1302" s="104"/>
      <c r="B1302" s="41"/>
      <c r="C1302" s="43"/>
      <c r="D1302" s="41"/>
      <c r="E1302" s="41"/>
      <c r="F1302" s="42"/>
      <c r="G1302" s="41"/>
      <c r="H1302" s="41"/>
      <c r="I1302" s="44"/>
      <c r="J1302" s="47"/>
      <c r="K1302" s="45"/>
      <c r="L1302" s="107"/>
      <c r="M1302" s="107"/>
      <c r="N1302" s="107"/>
      <c r="O1302" s="205"/>
    </row>
    <row r="1303" spans="1:15" ht="15" customHeight="1" x14ac:dyDescent="0.25">
      <c r="A1303" s="104"/>
      <c r="B1303" s="41"/>
      <c r="C1303" s="43"/>
      <c r="D1303" s="41"/>
      <c r="E1303" s="41"/>
      <c r="F1303" s="42"/>
      <c r="G1303" s="41"/>
      <c r="H1303" s="41"/>
      <c r="I1303" s="44"/>
      <c r="J1303" s="47"/>
      <c r="K1303" s="45"/>
      <c r="L1303" s="107"/>
      <c r="M1303" s="107"/>
      <c r="N1303" s="107"/>
      <c r="O1303" s="205"/>
    </row>
    <row r="1304" spans="1:15" ht="15" customHeight="1" x14ac:dyDescent="0.25">
      <c r="A1304" s="104"/>
      <c r="B1304" s="41"/>
      <c r="C1304" s="43"/>
      <c r="D1304" s="41"/>
      <c r="E1304" s="41"/>
      <c r="F1304" s="42"/>
      <c r="G1304" s="41"/>
      <c r="H1304" s="41"/>
      <c r="I1304" s="44"/>
      <c r="J1304" s="47"/>
      <c r="K1304" s="45"/>
      <c r="L1304" s="107"/>
      <c r="M1304" s="107"/>
      <c r="N1304" s="107"/>
      <c r="O1304" s="205"/>
    </row>
    <row r="1305" spans="1:15" ht="15" customHeight="1" x14ac:dyDescent="0.25">
      <c r="A1305" s="104"/>
      <c r="B1305" s="41"/>
      <c r="C1305" s="43"/>
      <c r="D1305" s="41"/>
      <c r="E1305" s="41"/>
      <c r="F1305" s="42"/>
      <c r="G1305" s="41"/>
      <c r="H1305" s="41"/>
      <c r="I1305" s="44"/>
      <c r="J1305" s="47"/>
      <c r="K1305" s="45"/>
      <c r="L1305" s="107"/>
      <c r="M1305" s="107"/>
      <c r="N1305" s="107"/>
      <c r="O1305" s="205"/>
    </row>
    <row r="1306" spans="1:15" ht="15" customHeight="1" x14ac:dyDescent="0.25">
      <c r="A1306" s="104"/>
      <c r="B1306" s="41"/>
      <c r="C1306" s="43"/>
      <c r="D1306" s="41"/>
      <c r="E1306" s="41"/>
      <c r="F1306" s="42"/>
      <c r="G1306" s="41"/>
      <c r="H1306" s="41"/>
      <c r="I1306" s="44"/>
      <c r="J1306" s="47"/>
      <c r="K1306" s="45"/>
      <c r="L1306" s="107"/>
      <c r="M1306" s="107"/>
      <c r="N1306" s="107"/>
      <c r="O1306" s="205"/>
    </row>
    <row r="1307" spans="1:15" ht="15" customHeight="1" x14ac:dyDescent="0.25">
      <c r="A1307" s="104"/>
      <c r="B1307" s="41"/>
      <c r="C1307" s="43"/>
      <c r="D1307" s="41"/>
      <c r="E1307" s="41"/>
      <c r="F1307" s="42"/>
      <c r="G1307" s="41"/>
      <c r="H1307" s="41"/>
      <c r="I1307" s="44"/>
      <c r="J1307" s="47"/>
      <c r="K1307" s="45"/>
      <c r="L1307" s="107"/>
      <c r="M1307" s="107"/>
      <c r="N1307" s="107"/>
      <c r="O1307" s="205"/>
    </row>
    <row r="1308" spans="1:15" ht="15" customHeight="1" x14ac:dyDescent="0.25">
      <c r="A1308" s="104"/>
      <c r="B1308" s="41"/>
      <c r="C1308" s="43"/>
      <c r="D1308" s="41"/>
      <c r="E1308" s="41"/>
      <c r="F1308" s="42"/>
      <c r="G1308" s="41"/>
      <c r="H1308" s="41"/>
      <c r="I1308" s="44"/>
      <c r="J1308" s="47"/>
      <c r="K1308" s="45"/>
      <c r="L1308" s="107"/>
      <c r="M1308" s="107"/>
      <c r="N1308" s="107"/>
      <c r="O1308" s="205"/>
    </row>
    <row r="1309" spans="1:15" ht="15" customHeight="1" x14ac:dyDescent="0.25">
      <c r="A1309" s="104"/>
      <c r="B1309" s="41"/>
      <c r="C1309" s="43"/>
      <c r="D1309" s="41"/>
      <c r="E1309" s="41"/>
      <c r="F1309" s="42"/>
      <c r="G1309" s="41"/>
      <c r="H1309" s="41"/>
      <c r="I1309" s="44"/>
      <c r="J1309" s="47"/>
      <c r="K1309" s="45"/>
      <c r="L1309" s="107"/>
      <c r="M1309" s="107"/>
      <c r="N1309" s="107"/>
      <c r="O1309" s="205"/>
    </row>
    <row r="1310" spans="1:15" ht="15" customHeight="1" x14ac:dyDescent="0.25">
      <c r="A1310" s="104"/>
      <c r="B1310" s="41"/>
      <c r="C1310" s="43"/>
      <c r="D1310" s="41"/>
      <c r="E1310" s="41"/>
      <c r="F1310" s="42"/>
      <c r="G1310" s="41"/>
      <c r="H1310" s="41"/>
      <c r="I1310" s="44"/>
      <c r="J1310" s="47"/>
      <c r="K1310" s="45"/>
      <c r="L1310" s="107"/>
      <c r="M1310" s="107"/>
      <c r="N1310" s="107"/>
      <c r="O1310" s="205"/>
    </row>
    <row r="1311" spans="1:15" ht="15" customHeight="1" x14ac:dyDescent="0.25">
      <c r="A1311" s="104"/>
      <c r="B1311" s="41"/>
      <c r="C1311" s="43"/>
      <c r="D1311" s="41"/>
      <c r="E1311" s="41"/>
      <c r="F1311" s="42"/>
      <c r="G1311" s="41"/>
      <c r="H1311" s="41"/>
      <c r="I1311" s="44"/>
      <c r="J1311" s="47"/>
      <c r="K1311" s="45"/>
      <c r="L1311" s="107"/>
      <c r="M1311" s="107"/>
      <c r="N1311" s="107"/>
      <c r="O1311" s="205"/>
    </row>
    <row r="1312" spans="1:15" ht="15" customHeight="1" x14ac:dyDescent="0.25">
      <c r="A1312" s="104"/>
      <c r="B1312" s="41"/>
      <c r="C1312" s="43"/>
      <c r="D1312" s="41"/>
      <c r="E1312" s="41"/>
      <c r="F1312" s="42"/>
      <c r="G1312" s="41"/>
      <c r="H1312" s="41"/>
      <c r="I1312" s="44"/>
      <c r="J1312" s="47"/>
      <c r="K1312" s="45"/>
      <c r="L1312" s="107"/>
      <c r="M1312" s="107"/>
      <c r="N1312" s="107"/>
      <c r="O1312" s="205"/>
    </row>
    <row r="1313" spans="1:15" ht="15" customHeight="1" x14ac:dyDescent="0.25">
      <c r="A1313" s="104"/>
      <c r="B1313" s="41"/>
      <c r="C1313" s="43"/>
      <c r="D1313" s="41"/>
      <c r="E1313" s="41"/>
      <c r="F1313" s="42"/>
      <c r="G1313" s="41"/>
      <c r="H1313" s="41"/>
      <c r="I1313" s="44"/>
      <c r="J1313" s="47"/>
      <c r="K1313" s="45"/>
      <c r="L1313" s="107"/>
      <c r="M1313" s="107"/>
      <c r="N1313" s="107"/>
      <c r="O1313" s="205"/>
    </row>
    <row r="1314" spans="1:15" ht="15" customHeight="1" x14ac:dyDescent="0.25">
      <c r="A1314" s="104"/>
      <c r="B1314" s="41"/>
      <c r="C1314" s="43"/>
      <c r="D1314" s="41"/>
      <c r="E1314" s="41"/>
      <c r="F1314" s="42"/>
      <c r="G1314" s="41"/>
      <c r="H1314" s="41"/>
      <c r="I1314" s="44"/>
      <c r="J1314" s="47"/>
      <c r="K1314" s="45"/>
      <c r="L1314" s="107"/>
      <c r="M1314" s="107"/>
      <c r="N1314" s="107"/>
      <c r="O1314" s="205"/>
    </row>
    <row r="1315" spans="1:15" ht="15" customHeight="1" x14ac:dyDescent="0.25">
      <c r="A1315" s="104"/>
      <c r="B1315" s="41"/>
      <c r="C1315" s="43"/>
      <c r="D1315" s="41"/>
      <c r="E1315" s="41"/>
      <c r="F1315" s="42"/>
      <c r="G1315" s="41"/>
      <c r="H1315" s="41"/>
      <c r="I1315" s="44"/>
      <c r="J1315" s="47"/>
      <c r="K1315" s="45"/>
      <c r="L1315" s="107"/>
      <c r="M1315" s="107"/>
      <c r="N1315" s="107"/>
      <c r="O1315" s="205"/>
    </row>
    <row r="1316" spans="1:15" ht="15" customHeight="1" x14ac:dyDescent="0.25">
      <c r="A1316" s="104"/>
      <c r="B1316" s="41"/>
      <c r="C1316" s="43"/>
      <c r="D1316" s="41"/>
      <c r="E1316" s="41"/>
      <c r="F1316" s="42"/>
      <c r="G1316" s="41"/>
      <c r="H1316" s="41"/>
      <c r="I1316" s="44"/>
      <c r="J1316" s="47"/>
      <c r="K1316" s="45"/>
      <c r="L1316" s="107"/>
      <c r="M1316" s="107"/>
      <c r="N1316" s="107"/>
      <c r="O1316" s="205"/>
    </row>
    <row r="1317" spans="1:15" ht="15" customHeight="1" x14ac:dyDescent="0.25">
      <c r="A1317" s="104"/>
      <c r="B1317" s="41"/>
      <c r="C1317" s="43"/>
      <c r="D1317" s="41"/>
      <c r="E1317" s="41"/>
      <c r="F1317" s="42"/>
      <c r="G1317" s="41"/>
      <c r="H1317" s="41"/>
      <c r="I1317" s="44"/>
      <c r="J1317" s="47"/>
      <c r="K1317" s="45"/>
      <c r="L1317" s="107"/>
      <c r="M1317" s="107"/>
      <c r="N1317" s="107"/>
      <c r="O1317" s="205"/>
    </row>
    <row r="1318" spans="1:15" ht="15" customHeight="1" x14ac:dyDescent="0.25">
      <c r="A1318" s="104"/>
      <c r="B1318" s="41"/>
      <c r="C1318" s="43"/>
      <c r="D1318" s="41"/>
      <c r="E1318" s="41"/>
      <c r="F1318" s="42"/>
      <c r="G1318" s="41"/>
      <c r="H1318" s="41"/>
      <c r="I1318" s="44"/>
      <c r="J1318" s="47"/>
      <c r="K1318" s="45"/>
      <c r="L1318" s="107"/>
      <c r="M1318" s="107"/>
      <c r="N1318" s="107"/>
      <c r="O1318" s="205"/>
    </row>
    <row r="1319" spans="1:15" ht="15" customHeight="1" x14ac:dyDescent="0.25">
      <c r="A1319" s="104"/>
      <c r="B1319" s="41"/>
      <c r="C1319" s="43"/>
      <c r="D1319" s="41"/>
      <c r="E1319" s="41"/>
      <c r="F1319" s="42"/>
      <c r="G1319" s="41"/>
      <c r="H1319" s="41"/>
      <c r="I1319" s="44"/>
      <c r="J1319" s="47"/>
      <c r="K1319" s="45"/>
      <c r="L1319" s="107"/>
      <c r="M1319" s="107"/>
      <c r="N1319" s="107"/>
      <c r="O1319" s="205"/>
    </row>
    <row r="1320" spans="1:15" ht="15" customHeight="1" x14ac:dyDescent="0.25">
      <c r="A1320" s="104"/>
      <c r="B1320" s="41"/>
      <c r="C1320" s="43"/>
      <c r="D1320" s="41"/>
      <c r="E1320" s="41"/>
      <c r="F1320" s="42"/>
      <c r="G1320" s="41"/>
      <c r="H1320" s="41"/>
      <c r="I1320" s="44"/>
      <c r="J1320" s="47"/>
      <c r="K1320" s="45"/>
      <c r="L1320" s="107"/>
      <c r="M1320" s="107"/>
      <c r="N1320" s="107"/>
      <c r="O1320" s="205"/>
    </row>
    <row r="1321" spans="1:15" ht="15" customHeight="1" x14ac:dyDescent="0.25">
      <c r="A1321" s="104"/>
      <c r="B1321" s="41"/>
      <c r="C1321" s="43"/>
      <c r="D1321" s="41"/>
      <c r="E1321" s="41"/>
      <c r="F1321" s="42"/>
      <c r="G1321" s="41"/>
      <c r="H1321" s="41"/>
      <c r="I1321" s="44"/>
      <c r="J1321" s="47"/>
      <c r="K1321" s="45"/>
      <c r="L1321" s="107"/>
      <c r="M1321" s="107"/>
      <c r="N1321" s="107"/>
      <c r="O1321" s="205"/>
    </row>
    <row r="1322" spans="1:15" ht="15" customHeight="1" x14ac:dyDescent="0.25">
      <c r="A1322" s="104"/>
      <c r="B1322" s="41"/>
      <c r="C1322" s="43"/>
      <c r="D1322" s="41"/>
      <c r="E1322" s="41"/>
      <c r="F1322" s="42"/>
      <c r="G1322" s="41"/>
      <c r="H1322" s="41"/>
      <c r="I1322" s="44"/>
      <c r="J1322" s="47"/>
      <c r="K1322" s="45"/>
      <c r="L1322" s="107"/>
      <c r="M1322" s="107"/>
      <c r="N1322" s="107"/>
      <c r="O1322" s="205"/>
    </row>
    <row r="1323" spans="1:15" ht="15" customHeight="1" x14ac:dyDescent="0.25">
      <c r="A1323" s="104"/>
      <c r="B1323" s="41"/>
      <c r="C1323" s="43"/>
      <c r="D1323" s="41"/>
      <c r="E1323" s="41"/>
      <c r="F1323" s="42"/>
      <c r="G1323" s="41"/>
      <c r="H1323" s="41"/>
      <c r="I1323" s="44"/>
      <c r="J1323" s="47"/>
      <c r="K1323" s="45"/>
      <c r="L1323" s="107"/>
      <c r="M1323" s="107"/>
      <c r="N1323" s="107"/>
      <c r="O1323" s="205"/>
    </row>
    <row r="1324" spans="1:15" ht="15" customHeight="1" x14ac:dyDescent="0.25">
      <c r="A1324" s="104"/>
      <c r="B1324" s="41"/>
      <c r="C1324" s="43"/>
      <c r="D1324" s="41"/>
      <c r="E1324" s="41"/>
      <c r="F1324" s="42"/>
      <c r="G1324" s="41"/>
      <c r="H1324" s="41"/>
      <c r="I1324" s="44"/>
      <c r="J1324" s="47"/>
      <c r="K1324" s="45"/>
      <c r="L1324" s="107"/>
      <c r="M1324" s="107"/>
      <c r="N1324" s="107"/>
      <c r="O1324" s="205"/>
    </row>
    <row r="1325" spans="1:15" ht="15" customHeight="1" x14ac:dyDescent="0.25">
      <c r="A1325" s="104"/>
      <c r="B1325" s="41"/>
      <c r="C1325" s="43"/>
      <c r="D1325" s="41"/>
      <c r="E1325" s="41"/>
      <c r="F1325" s="42"/>
      <c r="G1325" s="41"/>
      <c r="H1325" s="41"/>
      <c r="I1325" s="44"/>
      <c r="J1325" s="47"/>
      <c r="K1325" s="45"/>
      <c r="L1325" s="107"/>
      <c r="M1325" s="107"/>
      <c r="N1325" s="107"/>
      <c r="O1325" s="205"/>
    </row>
    <row r="1326" spans="1:15" ht="15" customHeight="1" x14ac:dyDescent="0.25">
      <c r="A1326" s="104"/>
      <c r="B1326" s="41"/>
      <c r="C1326" s="43"/>
      <c r="D1326" s="41"/>
      <c r="E1326" s="41"/>
      <c r="F1326" s="42"/>
      <c r="G1326" s="41"/>
      <c r="H1326" s="41"/>
      <c r="I1326" s="44"/>
      <c r="J1326" s="47"/>
      <c r="K1326" s="45"/>
      <c r="L1326" s="107"/>
      <c r="M1326" s="107"/>
      <c r="N1326" s="107"/>
      <c r="O1326" s="205"/>
    </row>
    <row r="1327" spans="1:15" ht="15" customHeight="1" x14ac:dyDescent="0.25">
      <c r="A1327" s="104"/>
      <c r="B1327" s="41"/>
      <c r="C1327" s="43"/>
      <c r="D1327" s="41"/>
      <c r="E1327" s="41"/>
      <c r="F1327" s="42"/>
      <c r="G1327" s="41"/>
      <c r="H1327" s="41"/>
      <c r="I1327" s="44"/>
      <c r="J1327" s="47"/>
      <c r="K1327" s="45"/>
      <c r="L1327" s="107"/>
      <c r="M1327" s="107"/>
      <c r="N1327" s="107"/>
      <c r="O1327" s="205"/>
    </row>
    <row r="1328" spans="1:15" ht="15" customHeight="1" x14ac:dyDescent="0.25">
      <c r="A1328" s="104"/>
      <c r="B1328" s="41"/>
      <c r="C1328" s="43"/>
      <c r="D1328" s="41"/>
      <c r="E1328" s="41"/>
      <c r="F1328" s="42"/>
      <c r="G1328" s="41"/>
      <c r="H1328" s="41"/>
      <c r="I1328" s="44"/>
      <c r="J1328" s="47"/>
      <c r="K1328" s="45"/>
      <c r="L1328" s="107"/>
      <c r="M1328" s="107"/>
      <c r="N1328" s="107"/>
      <c r="O1328" s="205"/>
    </row>
    <row r="1329" spans="1:15" ht="15" customHeight="1" x14ac:dyDescent="0.25">
      <c r="A1329" s="104"/>
      <c r="B1329" s="41"/>
      <c r="C1329" s="43"/>
      <c r="D1329" s="41"/>
      <c r="E1329" s="41"/>
      <c r="F1329" s="42"/>
      <c r="G1329" s="41"/>
      <c r="H1329" s="41"/>
      <c r="I1329" s="44"/>
      <c r="J1329" s="47"/>
      <c r="K1329" s="45"/>
      <c r="L1329" s="107"/>
      <c r="M1329" s="107"/>
      <c r="N1329" s="107"/>
      <c r="O1329" s="205"/>
    </row>
    <row r="1330" spans="1:15" ht="15" customHeight="1" x14ac:dyDescent="0.25">
      <c r="A1330" s="104"/>
      <c r="B1330" s="41"/>
      <c r="C1330" s="43"/>
      <c r="D1330" s="41"/>
      <c r="E1330" s="41"/>
      <c r="F1330" s="42"/>
      <c r="G1330" s="41"/>
      <c r="H1330" s="41"/>
      <c r="I1330" s="44"/>
      <c r="J1330" s="47"/>
      <c r="K1330" s="45"/>
      <c r="L1330" s="107"/>
      <c r="M1330" s="107"/>
      <c r="N1330" s="107"/>
      <c r="O1330" s="205"/>
    </row>
    <row r="1331" spans="1:15" ht="15" customHeight="1" x14ac:dyDescent="0.25">
      <c r="A1331" s="104"/>
      <c r="B1331" s="41"/>
      <c r="C1331" s="43"/>
      <c r="D1331" s="41"/>
      <c r="E1331" s="41"/>
      <c r="F1331" s="42"/>
      <c r="G1331" s="41"/>
      <c r="H1331" s="41"/>
      <c r="I1331" s="44"/>
      <c r="J1331" s="47"/>
      <c r="K1331" s="45"/>
      <c r="L1331" s="107"/>
      <c r="M1331" s="107"/>
      <c r="N1331" s="107"/>
      <c r="O1331" s="205"/>
    </row>
    <row r="1332" spans="1:15" ht="15" customHeight="1" x14ac:dyDescent="0.25">
      <c r="A1332" s="104"/>
      <c r="B1332" s="41"/>
      <c r="C1332" s="43"/>
      <c r="D1332" s="41"/>
      <c r="E1332" s="41"/>
      <c r="F1332" s="42"/>
      <c r="G1332" s="41"/>
      <c r="H1332" s="41"/>
      <c r="I1332" s="44"/>
      <c r="J1332" s="47"/>
      <c r="K1332" s="45"/>
      <c r="L1332" s="107"/>
      <c r="M1332" s="107"/>
      <c r="N1332" s="107"/>
      <c r="O1332" s="205"/>
    </row>
    <row r="1333" spans="1:15" ht="15" customHeight="1" x14ac:dyDescent="0.25">
      <c r="A1333" s="104"/>
      <c r="B1333" s="41"/>
      <c r="C1333" s="43"/>
      <c r="D1333" s="41"/>
      <c r="E1333" s="41"/>
      <c r="F1333" s="42"/>
      <c r="G1333" s="41"/>
      <c r="H1333" s="41"/>
      <c r="I1333" s="44"/>
      <c r="J1333" s="47"/>
      <c r="K1333" s="45"/>
      <c r="L1333" s="107"/>
      <c r="M1333" s="107"/>
      <c r="N1333" s="107"/>
      <c r="O1333" s="205"/>
    </row>
    <row r="1334" spans="1:15" ht="15" customHeight="1" x14ac:dyDescent="0.25">
      <c r="A1334" s="104"/>
      <c r="B1334" s="41"/>
      <c r="C1334" s="43"/>
      <c r="D1334" s="41"/>
      <c r="E1334" s="41"/>
      <c r="F1334" s="42"/>
      <c r="G1334" s="41"/>
      <c r="H1334" s="41"/>
      <c r="I1334" s="44"/>
      <c r="J1334" s="47"/>
      <c r="K1334" s="45"/>
      <c r="L1334" s="107"/>
      <c r="M1334" s="107"/>
      <c r="N1334" s="107"/>
      <c r="O1334" s="205"/>
    </row>
    <row r="1335" spans="1:15" ht="15" customHeight="1" x14ac:dyDescent="0.25">
      <c r="A1335" s="104"/>
      <c r="B1335" s="41"/>
      <c r="C1335" s="43"/>
      <c r="D1335" s="41"/>
      <c r="E1335" s="41"/>
      <c r="F1335" s="42"/>
      <c r="G1335" s="41"/>
      <c r="H1335" s="41"/>
      <c r="I1335" s="44"/>
      <c r="J1335" s="47"/>
      <c r="K1335" s="45"/>
      <c r="L1335" s="107"/>
      <c r="M1335" s="107"/>
      <c r="N1335" s="107"/>
      <c r="O1335" s="205"/>
    </row>
    <row r="1336" spans="1:15" ht="15" customHeight="1" x14ac:dyDescent="0.25">
      <c r="A1336" s="104"/>
      <c r="B1336" s="41"/>
      <c r="C1336" s="43"/>
      <c r="D1336" s="41"/>
      <c r="E1336" s="41"/>
      <c r="F1336" s="42"/>
      <c r="G1336" s="41"/>
      <c r="H1336" s="41"/>
      <c r="I1336" s="44"/>
      <c r="J1336" s="47"/>
      <c r="K1336" s="45"/>
      <c r="L1336" s="107"/>
      <c r="M1336" s="107"/>
      <c r="N1336" s="107"/>
      <c r="O1336" s="205"/>
    </row>
    <row r="1337" spans="1:15" ht="15" customHeight="1" x14ac:dyDescent="0.25">
      <c r="A1337" s="104"/>
      <c r="B1337" s="41"/>
      <c r="C1337" s="43"/>
      <c r="D1337" s="41"/>
      <c r="E1337" s="41"/>
      <c r="F1337" s="42"/>
      <c r="G1337" s="41"/>
      <c r="H1337" s="41"/>
      <c r="I1337" s="44"/>
      <c r="J1337" s="47"/>
      <c r="K1337" s="45"/>
      <c r="L1337" s="107"/>
      <c r="M1337" s="107"/>
      <c r="N1337" s="107"/>
      <c r="O1337" s="205"/>
    </row>
    <row r="1338" spans="1:15" ht="15" customHeight="1" x14ac:dyDescent="0.25">
      <c r="A1338" s="104"/>
      <c r="B1338" s="41"/>
      <c r="C1338" s="43"/>
      <c r="D1338" s="41"/>
      <c r="E1338" s="41"/>
      <c r="F1338" s="42"/>
      <c r="G1338" s="41"/>
      <c r="H1338" s="41"/>
      <c r="I1338" s="44"/>
      <c r="J1338" s="47"/>
      <c r="K1338" s="45"/>
      <c r="L1338" s="107"/>
      <c r="M1338" s="107"/>
      <c r="N1338" s="107"/>
      <c r="O1338" s="205"/>
    </row>
    <row r="1339" spans="1:15" ht="15" customHeight="1" x14ac:dyDescent="0.25">
      <c r="A1339" s="104"/>
      <c r="B1339" s="41"/>
      <c r="C1339" s="43"/>
      <c r="D1339" s="41"/>
      <c r="E1339" s="41"/>
      <c r="F1339" s="42"/>
      <c r="G1339" s="41"/>
      <c r="H1339" s="41"/>
      <c r="I1339" s="44"/>
      <c r="J1339" s="47"/>
      <c r="K1339" s="45"/>
      <c r="L1339" s="107"/>
      <c r="M1339" s="107"/>
      <c r="N1339" s="107"/>
      <c r="O1339" s="205"/>
    </row>
    <row r="1340" spans="1:15" ht="15" customHeight="1" x14ac:dyDescent="0.25">
      <c r="A1340" s="104"/>
      <c r="B1340" s="41"/>
      <c r="C1340" s="43"/>
      <c r="D1340" s="41"/>
      <c r="E1340" s="41"/>
      <c r="F1340" s="42"/>
      <c r="G1340" s="41"/>
      <c r="H1340" s="41"/>
      <c r="I1340" s="44"/>
      <c r="J1340" s="47"/>
      <c r="K1340" s="45"/>
      <c r="L1340" s="107"/>
      <c r="M1340" s="107"/>
      <c r="N1340" s="107"/>
      <c r="O1340" s="205"/>
    </row>
    <row r="1341" spans="1:15" ht="15" customHeight="1" x14ac:dyDescent="0.25">
      <c r="A1341" s="104"/>
      <c r="B1341" s="41"/>
      <c r="C1341" s="43"/>
      <c r="D1341" s="41"/>
      <c r="E1341" s="41"/>
      <c r="F1341" s="42"/>
      <c r="G1341" s="41"/>
      <c r="H1341" s="41"/>
      <c r="I1341" s="44"/>
      <c r="J1341" s="47"/>
      <c r="K1341" s="45"/>
      <c r="L1341" s="107"/>
      <c r="M1341" s="107"/>
      <c r="N1341" s="107"/>
      <c r="O1341" s="205"/>
    </row>
    <row r="1342" spans="1:15" ht="15" customHeight="1" x14ac:dyDescent="0.25">
      <c r="A1342" s="104"/>
      <c r="B1342" s="41"/>
      <c r="C1342" s="43"/>
      <c r="D1342" s="41"/>
      <c r="E1342" s="41"/>
      <c r="F1342" s="42"/>
      <c r="G1342" s="41"/>
      <c r="H1342" s="41"/>
      <c r="I1342" s="44"/>
      <c r="J1342" s="47"/>
      <c r="K1342" s="45"/>
      <c r="L1342" s="107"/>
      <c r="M1342" s="107"/>
      <c r="N1342" s="107"/>
      <c r="O1342" s="205"/>
    </row>
    <row r="1343" spans="1:15" ht="15" customHeight="1" x14ac:dyDescent="0.25">
      <c r="A1343" s="104"/>
      <c r="B1343" s="41"/>
      <c r="C1343" s="43"/>
      <c r="D1343" s="41"/>
      <c r="E1343" s="41"/>
      <c r="F1343" s="42"/>
      <c r="G1343" s="41"/>
      <c r="H1343" s="41"/>
      <c r="I1343" s="44"/>
      <c r="J1343" s="47"/>
      <c r="K1343" s="45"/>
      <c r="L1343" s="107"/>
      <c r="M1343" s="107"/>
      <c r="N1343" s="107"/>
      <c r="O1343" s="205"/>
    </row>
    <row r="1344" spans="1:15" ht="15" customHeight="1" x14ac:dyDescent="0.25">
      <c r="A1344" s="104"/>
      <c r="B1344" s="41"/>
      <c r="C1344" s="43"/>
      <c r="D1344" s="41"/>
      <c r="E1344" s="41"/>
      <c r="F1344" s="42"/>
      <c r="G1344" s="41"/>
      <c r="H1344" s="41"/>
      <c r="I1344" s="44"/>
      <c r="J1344" s="47"/>
      <c r="K1344" s="45"/>
      <c r="L1344" s="107"/>
      <c r="M1344" s="107"/>
      <c r="N1344" s="107"/>
      <c r="O1344" s="205"/>
    </row>
    <row r="1345" spans="1:15" ht="15" customHeight="1" x14ac:dyDescent="0.25">
      <c r="A1345" s="104"/>
      <c r="B1345" s="41"/>
      <c r="C1345" s="43"/>
      <c r="D1345" s="41"/>
      <c r="E1345" s="41"/>
      <c r="F1345" s="42"/>
      <c r="G1345" s="41"/>
      <c r="H1345" s="41"/>
      <c r="I1345" s="44"/>
      <c r="J1345" s="47"/>
      <c r="K1345" s="45"/>
      <c r="L1345" s="107"/>
      <c r="M1345" s="107"/>
      <c r="N1345" s="107"/>
      <c r="O1345" s="205"/>
    </row>
    <row r="1346" spans="1:15" ht="15" customHeight="1" x14ac:dyDescent="0.25">
      <c r="A1346" s="104"/>
      <c r="B1346" s="41"/>
      <c r="C1346" s="43"/>
      <c r="D1346" s="41"/>
      <c r="E1346" s="41"/>
      <c r="F1346" s="42"/>
      <c r="G1346" s="41"/>
      <c r="H1346" s="41"/>
      <c r="I1346" s="44"/>
      <c r="J1346" s="47"/>
      <c r="K1346" s="45"/>
      <c r="L1346" s="107"/>
      <c r="M1346" s="107"/>
      <c r="N1346" s="107"/>
      <c r="O1346" s="205"/>
    </row>
    <row r="1347" spans="1:15" ht="15" customHeight="1" x14ac:dyDescent="0.25">
      <c r="A1347" s="104"/>
      <c r="B1347" s="41"/>
      <c r="C1347" s="43"/>
      <c r="D1347" s="41"/>
      <c r="E1347" s="41"/>
      <c r="F1347" s="42"/>
      <c r="G1347" s="41"/>
      <c r="H1347" s="41"/>
      <c r="I1347" s="44"/>
      <c r="J1347" s="47"/>
      <c r="K1347" s="45"/>
      <c r="L1347" s="107"/>
      <c r="M1347" s="107"/>
      <c r="N1347" s="107"/>
      <c r="O1347" s="205"/>
    </row>
    <row r="1348" spans="1:15" ht="15" customHeight="1" x14ac:dyDescent="0.25">
      <c r="A1348" s="104"/>
      <c r="B1348" s="41"/>
      <c r="C1348" s="43"/>
      <c r="D1348" s="41"/>
      <c r="E1348" s="41"/>
      <c r="F1348" s="42"/>
      <c r="G1348" s="41"/>
      <c r="H1348" s="41"/>
      <c r="I1348" s="44"/>
      <c r="J1348" s="47"/>
      <c r="K1348" s="45"/>
      <c r="L1348" s="107"/>
      <c r="M1348" s="107"/>
      <c r="N1348" s="107"/>
      <c r="O1348" s="205"/>
    </row>
    <row r="1349" spans="1:15" ht="15" customHeight="1" x14ac:dyDescent="0.25">
      <c r="A1349" s="104"/>
      <c r="B1349" s="41"/>
      <c r="C1349" s="43"/>
      <c r="D1349" s="41"/>
      <c r="E1349" s="41"/>
      <c r="F1349" s="42"/>
      <c r="G1349" s="41"/>
      <c r="H1349" s="41"/>
      <c r="I1349" s="44"/>
      <c r="J1349" s="47"/>
      <c r="K1349" s="45"/>
      <c r="L1349" s="107"/>
      <c r="M1349" s="107"/>
      <c r="N1349" s="107"/>
      <c r="O1349" s="205"/>
    </row>
    <row r="1350" spans="1:15" ht="15" customHeight="1" x14ac:dyDescent="0.25">
      <c r="A1350" s="104"/>
      <c r="B1350" s="41"/>
      <c r="C1350" s="43"/>
      <c r="D1350" s="41"/>
      <c r="E1350" s="41"/>
      <c r="F1350" s="42"/>
      <c r="G1350" s="41"/>
      <c r="H1350" s="41"/>
      <c r="I1350" s="44"/>
      <c r="J1350" s="47"/>
      <c r="K1350" s="45"/>
      <c r="L1350" s="107"/>
      <c r="M1350" s="107"/>
      <c r="N1350" s="107"/>
      <c r="O1350" s="205"/>
    </row>
    <row r="1351" spans="1:15" ht="15" customHeight="1" x14ac:dyDescent="0.25">
      <c r="A1351" s="104"/>
      <c r="B1351" s="41"/>
      <c r="C1351" s="43"/>
      <c r="D1351" s="41"/>
      <c r="E1351" s="41"/>
      <c r="F1351" s="42"/>
      <c r="G1351" s="41"/>
      <c r="H1351" s="41"/>
      <c r="I1351" s="44"/>
      <c r="J1351" s="47"/>
      <c r="K1351" s="45"/>
      <c r="L1351" s="107"/>
      <c r="M1351" s="107"/>
      <c r="N1351" s="107"/>
      <c r="O1351" s="205"/>
    </row>
    <row r="1352" spans="1:15" ht="15" customHeight="1" x14ac:dyDescent="0.25">
      <c r="A1352" s="104"/>
      <c r="B1352" s="41"/>
      <c r="C1352" s="43"/>
      <c r="D1352" s="41"/>
      <c r="E1352" s="41"/>
      <c r="F1352" s="42"/>
      <c r="G1352" s="41"/>
      <c r="H1352" s="41"/>
      <c r="I1352" s="44"/>
      <c r="J1352" s="47"/>
      <c r="K1352" s="45"/>
      <c r="L1352" s="107"/>
      <c r="M1352" s="107"/>
      <c r="N1352" s="107"/>
      <c r="O1352" s="205"/>
    </row>
    <row r="1353" spans="1:15" ht="15" customHeight="1" x14ac:dyDescent="0.25">
      <c r="A1353" s="104"/>
      <c r="B1353" s="41"/>
      <c r="C1353" s="43"/>
      <c r="D1353" s="41"/>
      <c r="E1353" s="41"/>
      <c r="F1353" s="42"/>
      <c r="G1353" s="41"/>
      <c r="H1353" s="41"/>
      <c r="I1353" s="44"/>
      <c r="J1353" s="47"/>
      <c r="K1353" s="45"/>
      <c r="L1353" s="107"/>
      <c r="M1353" s="107"/>
      <c r="N1353" s="107"/>
      <c r="O1353" s="205"/>
    </row>
    <row r="1354" spans="1:15" ht="15" customHeight="1" x14ac:dyDescent="0.25">
      <c r="A1354" s="104"/>
      <c r="B1354" s="41"/>
      <c r="C1354" s="43"/>
      <c r="D1354" s="41"/>
      <c r="E1354" s="41"/>
      <c r="F1354" s="42"/>
      <c r="G1354" s="41"/>
      <c r="H1354" s="41"/>
      <c r="I1354" s="44"/>
      <c r="J1354" s="47"/>
      <c r="K1354" s="45"/>
      <c r="L1354" s="107"/>
      <c r="M1354" s="107"/>
      <c r="N1354" s="107"/>
      <c r="O1354" s="205"/>
    </row>
    <row r="1355" spans="1:15" ht="15" customHeight="1" x14ac:dyDescent="0.25">
      <c r="A1355" s="104"/>
      <c r="B1355" s="41"/>
      <c r="C1355" s="43"/>
      <c r="D1355" s="41"/>
      <c r="E1355" s="41"/>
      <c r="F1355" s="42"/>
      <c r="G1355" s="41"/>
      <c r="H1355" s="41"/>
      <c r="I1355" s="44"/>
      <c r="J1355" s="47"/>
      <c r="K1355" s="45"/>
      <c r="L1355" s="107"/>
      <c r="M1355" s="107"/>
      <c r="N1355" s="107"/>
      <c r="O1355" s="205"/>
    </row>
    <row r="1356" spans="1:15" ht="15" customHeight="1" x14ac:dyDescent="0.25">
      <c r="A1356" s="104"/>
      <c r="B1356" s="41"/>
      <c r="C1356" s="43"/>
      <c r="D1356" s="41"/>
      <c r="E1356" s="41"/>
      <c r="F1356" s="42"/>
      <c r="G1356" s="41"/>
      <c r="H1356" s="41"/>
      <c r="I1356" s="44"/>
      <c r="J1356" s="47"/>
      <c r="K1356" s="45"/>
      <c r="L1356" s="107"/>
      <c r="M1356" s="107"/>
      <c r="N1356" s="107"/>
      <c r="O1356" s="205"/>
    </row>
    <row r="1357" spans="1:15" ht="15" customHeight="1" x14ac:dyDescent="0.25">
      <c r="A1357" s="104"/>
      <c r="B1357" s="41"/>
      <c r="C1357" s="43"/>
      <c r="D1357" s="41"/>
      <c r="E1357" s="41"/>
      <c r="F1357" s="42"/>
      <c r="G1357" s="41"/>
      <c r="H1357" s="41"/>
      <c r="I1357" s="44"/>
      <c r="J1357" s="47"/>
      <c r="K1357" s="45"/>
      <c r="L1357" s="107"/>
      <c r="M1357" s="107"/>
      <c r="N1357" s="107"/>
      <c r="O1357" s="205"/>
    </row>
    <row r="1358" spans="1:15" ht="15" customHeight="1" x14ac:dyDescent="0.25">
      <c r="A1358" s="104"/>
      <c r="B1358" s="41"/>
      <c r="C1358" s="43"/>
      <c r="D1358" s="41"/>
      <c r="E1358" s="41"/>
      <c r="F1358" s="42"/>
      <c r="G1358" s="41"/>
      <c r="H1358" s="41"/>
      <c r="I1358" s="44"/>
      <c r="J1358" s="47"/>
      <c r="K1358" s="45"/>
      <c r="L1358" s="107"/>
      <c r="M1358" s="107"/>
      <c r="N1358" s="107"/>
      <c r="O1358" s="205"/>
    </row>
    <row r="1359" spans="1:15" ht="15" customHeight="1" x14ac:dyDescent="0.25">
      <c r="A1359" s="104"/>
      <c r="B1359" s="41"/>
      <c r="C1359" s="43"/>
      <c r="D1359" s="41"/>
      <c r="E1359" s="41"/>
      <c r="F1359" s="42"/>
      <c r="G1359" s="41"/>
      <c r="H1359" s="41"/>
      <c r="I1359" s="44"/>
      <c r="J1359" s="47"/>
      <c r="K1359" s="45"/>
      <c r="L1359" s="107"/>
      <c r="M1359" s="107"/>
      <c r="N1359" s="107"/>
      <c r="O1359" s="205"/>
    </row>
    <row r="1360" spans="1:15" ht="15" customHeight="1" x14ac:dyDescent="0.25">
      <c r="A1360" s="104"/>
      <c r="B1360" s="41"/>
      <c r="C1360" s="43"/>
      <c r="D1360" s="41"/>
      <c r="E1360" s="41"/>
      <c r="F1360" s="42"/>
      <c r="G1360" s="41"/>
      <c r="H1360" s="41"/>
      <c r="I1360" s="44"/>
      <c r="J1360" s="47"/>
      <c r="K1360" s="45"/>
      <c r="L1360" s="107"/>
      <c r="M1360" s="107"/>
      <c r="N1360" s="107"/>
      <c r="O1360" s="205"/>
    </row>
    <row r="1361" spans="1:15" ht="15" customHeight="1" x14ac:dyDescent="0.25">
      <c r="A1361" s="104"/>
      <c r="B1361" s="41"/>
      <c r="C1361" s="43"/>
      <c r="D1361" s="41"/>
      <c r="E1361" s="41"/>
      <c r="F1361" s="42"/>
      <c r="G1361" s="41"/>
      <c r="H1361" s="41"/>
      <c r="I1361" s="44"/>
      <c r="J1361" s="47"/>
      <c r="K1361" s="45"/>
      <c r="L1361" s="107"/>
      <c r="M1361" s="107"/>
      <c r="N1361" s="107"/>
      <c r="O1361" s="205"/>
    </row>
    <row r="1362" spans="1:15" ht="15" customHeight="1" x14ac:dyDescent="0.25">
      <c r="A1362" s="104"/>
      <c r="B1362" s="41"/>
      <c r="C1362" s="43"/>
      <c r="D1362" s="41"/>
      <c r="E1362" s="41"/>
      <c r="F1362" s="42"/>
      <c r="G1362" s="41"/>
      <c r="H1362" s="41"/>
      <c r="I1362" s="44"/>
      <c r="J1362" s="47"/>
      <c r="K1362" s="45"/>
      <c r="L1362" s="107"/>
      <c r="M1362" s="107"/>
      <c r="N1362" s="107"/>
      <c r="O1362" s="205"/>
    </row>
    <row r="1363" spans="1:15" ht="15" customHeight="1" x14ac:dyDescent="0.25">
      <c r="A1363" s="104"/>
      <c r="B1363" s="41"/>
      <c r="C1363" s="43"/>
      <c r="D1363" s="41"/>
      <c r="E1363" s="41"/>
      <c r="F1363" s="42"/>
      <c r="G1363" s="41"/>
      <c r="H1363" s="41"/>
      <c r="I1363" s="44"/>
      <c r="J1363" s="47"/>
      <c r="K1363" s="45"/>
      <c r="L1363" s="107"/>
      <c r="M1363" s="107"/>
      <c r="N1363" s="107"/>
      <c r="O1363" s="205"/>
    </row>
    <row r="1364" spans="1:15" ht="15" customHeight="1" x14ac:dyDescent="0.25">
      <c r="A1364" s="104"/>
      <c r="B1364" s="41"/>
      <c r="C1364" s="43"/>
      <c r="D1364" s="41"/>
      <c r="E1364" s="41"/>
      <c r="F1364" s="42"/>
      <c r="G1364" s="41"/>
      <c r="H1364" s="41"/>
      <c r="I1364" s="44"/>
      <c r="J1364" s="47"/>
      <c r="K1364" s="45"/>
      <c r="L1364" s="107"/>
      <c r="M1364" s="107"/>
      <c r="N1364" s="107"/>
      <c r="O1364" s="205"/>
    </row>
    <row r="1365" spans="1:15" ht="15" customHeight="1" x14ac:dyDescent="0.25">
      <c r="A1365" s="104"/>
      <c r="B1365" s="41"/>
      <c r="C1365" s="43"/>
      <c r="D1365" s="41"/>
      <c r="E1365" s="41"/>
      <c r="F1365" s="42"/>
      <c r="G1365" s="41"/>
      <c r="H1365" s="41"/>
      <c r="I1365" s="44"/>
      <c r="J1365" s="47"/>
      <c r="K1365" s="45"/>
      <c r="L1365" s="107"/>
      <c r="M1365" s="107"/>
      <c r="N1365" s="107"/>
      <c r="O1365" s="205"/>
    </row>
    <row r="1366" spans="1:15" ht="15" customHeight="1" x14ac:dyDescent="0.25">
      <c r="A1366" s="104"/>
      <c r="B1366" s="41"/>
      <c r="C1366" s="43"/>
      <c r="D1366" s="41"/>
      <c r="E1366" s="41"/>
      <c r="F1366" s="42"/>
      <c r="G1366" s="41"/>
      <c r="H1366" s="41"/>
      <c r="I1366" s="44"/>
      <c r="J1366" s="47"/>
      <c r="K1366" s="45"/>
      <c r="L1366" s="107"/>
      <c r="M1366" s="107"/>
      <c r="N1366" s="107"/>
      <c r="O1366" s="205"/>
    </row>
    <row r="1367" spans="1:15" ht="15" customHeight="1" x14ac:dyDescent="0.25">
      <c r="A1367" s="104"/>
      <c r="B1367" s="41"/>
      <c r="C1367" s="43"/>
      <c r="D1367" s="41"/>
      <c r="E1367" s="41"/>
      <c r="F1367" s="42"/>
      <c r="G1367" s="41"/>
      <c r="H1367" s="41"/>
      <c r="I1367" s="44"/>
      <c r="J1367" s="47"/>
      <c r="K1367" s="45"/>
      <c r="L1367" s="107"/>
      <c r="M1367" s="107"/>
      <c r="N1367" s="107"/>
      <c r="O1367" s="205"/>
    </row>
    <row r="1368" spans="1:15" ht="15" customHeight="1" x14ac:dyDescent="0.25">
      <c r="A1368" s="104"/>
      <c r="B1368" s="41"/>
      <c r="C1368" s="43"/>
      <c r="D1368" s="41"/>
      <c r="E1368" s="41"/>
      <c r="F1368" s="42"/>
      <c r="G1368" s="41"/>
      <c r="H1368" s="41"/>
      <c r="I1368" s="44"/>
      <c r="J1368" s="47"/>
      <c r="K1368" s="45"/>
      <c r="L1368" s="107"/>
      <c r="M1368" s="107"/>
      <c r="N1368" s="107"/>
      <c r="O1368" s="205"/>
    </row>
    <row r="1369" spans="1:15" ht="15" customHeight="1" x14ac:dyDescent="0.25">
      <c r="A1369" s="104"/>
      <c r="B1369" s="41"/>
      <c r="C1369" s="43"/>
      <c r="D1369" s="41"/>
      <c r="E1369" s="41"/>
      <c r="F1369" s="42"/>
      <c r="G1369" s="41"/>
      <c r="H1369" s="41"/>
      <c r="I1369" s="44"/>
      <c r="J1369" s="47"/>
      <c r="K1369" s="45"/>
      <c r="L1369" s="107"/>
      <c r="M1369" s="107"/>
      <c r="N1369" s="107"/>
      <c r="O1369" s="205"/>
    </row>
    <row r="1370" spans="1:15" ht="15" customHeight="1" x14ac:dyDescent="0.25">
      <c r="A1370" s="104"/>
      <c r="B1370" s="41"/>
      <c r="C1370" s="43"/>
      <c r="D1370" s="41"/>
      <c r="E1370" s="41"/>
      <c r="F1370" s="42"/>
      <c r="G1370" s="41"/>
      <c r="H1370" s="41"/>
      <c r="I1370" s="44"/>
      <c r="J1370" s="47"/>
      <c r="K1370" s="45"/>
      <c r="L1370" s="107"/>
      <c r="M1370" s="107"/>
      <c r="N1370" s="107"/>
      <c r="O1370" s="205"/>
    </row>
    <row r="1371" spans="1:15" ht="15" customHeight="1" x14ac:dyDescent="0.25">
      <c r="A1371" s="104"/>
      <c r="B1371" s="41"/>
      <c r="C1371" s="43"/>
      <c r="D1371" s="41"/>
      <c r="E1371" s="41"/>
      <c r="F1371" s="42"/>
      <c r="G1371" s="41"/>
      <c r="H1371" s="41"/>
      <c r="I1371" s="44"/>
      <c r="J1371" s="47"/>
      <c r="K1371" s="45"/>
      <c r="L1371" s="107"/>
      <c r="M1371" s="107"/>
      <c r="N1371" s="107"/>
      <c r="O1371" s="205"/>
    </row>
    <row r="1372" spans="1:15" ht="15" customHeight="1" x14ac:dyDescent="0.25">
      <c r="A1372" s="104"/>
      <c r="B1372" s="41"/>
      <c r="C1372" s="43"/>
      <c r="D1372" s="41"/>
      <c r="E1372" s="41"/>
      <c r="F1372" s="42"/>
      <c r="G1372" s="41"/>
      <c r="H1372" s="41"/>
      <c r="I1372" s="44"/>
      <c r="J1372" s="47"/>
      <c r="K1372" s="45"/>
      <c r="L1372" s="107"/>
      <c r="M1372" s="107"/>
      <c r="N1372" s="107"/>
      <c r="O1372" s="205"/>
    </row>
    <row r="1373" spans="1:15" ht="15" customHeight="1" x14ac:dyDescent="0.25">
      <c r="A1373" s="104"/>
      <c r="B1373" s="41"/>
      <c r="C1373" s="43"/>
      <c r="D1373" s="41"/>
      <c r="E1373" s="41"/>
      <c r="F1373" s="42"/>
      <c r="G1373" s="41"/>
      <c r="H1373" s="41"/>
      <c r="I1373" s="44"/>
      <c r="J1373" s="47"/>
      <c r="K1373" s="45"/>
      <c r="L1373" s="107"/>
      <c r="M1373" s="107"/>
      <c r="N1373" s="107"/>
      <c r="O1373" s="205"/>
    </row>
    <row r="1374" spans="1:15" ht="15" customHeight="1" x14ac:dyDescent="0.25">
      <c r="A1374" s="104"/>
      <c r="B1374" s="41"/>
      <c r="C1374" s="43"/>
      <c r="D1374" s="41"/>
      <c r="E1374" s="41"/>
      <c r="F1374" s="42"/>
      <c r="G1374" s="41"/>
      <c r="H1374" s="41"/>
      <c r="I1374" s="44"/>
      <c r="J1374" s="47"/>
      <c r="K1374" s="45"/>
      <c r="L1374" s="107"/>
      <c r="M1374" s="107"/>
      <c r="N1374" s="107"/>
      <c r="O1374" s="205"/>
    </row>
    <row r="1375" spans="1:15" ht="15" customHeight="1" x14ac:dyDescent="0.25">
      <c r="A1375" s="104"/>
      <c r="B1375" s="41"/>
      <c r="C1375" s="43"/>
      <c r="D1375" s="41"/>
      <c r="E1375" s="41"/>
      <c r="F1375" s="42"/>
      <c r="G1375" s="41"/>
      <c r="H1375" s="41"/>
      <c r="I1375" s="44"/>
      <c r="J1375" s="47"/>
      <c r="K1375" s="45"/>
      <c r="L1375" s="107"/>
      <c r="M1375" s="107"/>
      <c r="N1375" s="107"/>
      <c r="O1375" s="205"/>
    </row>
    <row r="1376" spans="1:15" ht="15" customHeight="1" x14ac:dyDescent="0.25">
      <c r="A1376" s="104"/>
      <c r="B1376" s="41"/>
      <c r="C1376" s="43"/>
      <c r="D1376" s="41"/>
      <c r="E1376" s="41"/>
      <c r="F1376" s="42"/>
      <c r="G1376" s="41"/>
      <c r="H1376" s="41"/>
      <c r="I1376" s="44"/>
      <c r="J1376" s="47"/>
      <c r="K1376" s="45"/>
      <c r="L1376" s="107"/>
      <c r="M1376" s="107"/>
      <c r="N1376" s="107"/>
      <c r="O1376" s="205"/>
    </row>
    <row r="1377" spans="1:15" ht="15" customHeight="1" x14ac:dyDescent="0.25">
      <c r="A1377" s="104"/>
      <c r="B1377" s="41"/>
      <c r="C1377" s="43"/>
      <c r="D1377" s="41"/>
      <c r="E1377" s="41"/>
      <c r="F1377" s="42"/>
      <c r="G1377" s="41"/>
      <c r="H1377" s="41"/>
      <c r="I1377" s="44"/>
      <c r="J1377" s="47"/>
      <c r="K1377" s="45"/>
      <c r="L1377" s="107"/>
      <c r="M1377" s="107"/>
      <c r="N1377" s="107"/>
      <c r="O1377" s="205"/>
    </row>
    <row r="1378" spans="1:15" ht="15" customHeight="1" x14ac:dyDescent="0.25">
      <c r="A1378" s="104"/>
      <c r="B1378" s="41"/>
      <c r="C1378" s="43"/>
      <c r="D1378" s="41"/>
      <c r="E1378" s="41"/>
      <c r="F1378" s="42"/>
      <c r="G1378" s="41"/>
      <c r="H1378" s="41"/>
      <c r="I1378" s="44"/>
      <c r="J1378" s="47"/>
      <c r="K1378" s="45"/>
      <c r="L1378" s="107"/>
      <c r="M1378" s="107"/>
      <c r="N1378" s="107"/>
      <c r="O1378" s="205"/>
    </row>
    <row r="1379" spans="1:15" ht="15" customHeight="1" x14ac:dyDescent="0.25">
      <c r="A1379" s="104"/>
      <c r="B1379" s="41"/>
      <c r="C1379" s="43"/>
      <c r="D1379" s="41"/>
      <c r="E1379" s="41"/>
      <c r="F1379" s="42"/>
      <c r="G1379" s="41"/>
      <c r="H1379" s="41"/>
      <c r="I1379" s="44"/>
      <c r="J1379" s="47"/>
      <c r="K1379" s="45"/>
      <c r="L1379" s="107"/>
      <c r="M1379" s="107"/>
      <c r="N1379" s="107"/>
      <c r="O1379" s="205"/>
    </row>
    <row r="1380" spans="1:15" ht="15" customHeight="1" x14ac:dyDescent="0.25">
      <c r="A1380" s="104"/>
      <c r="B1380" s="41"/>
      <c r="C1380" s="43"/>
      <c r="D1380" s="41"/>
      <c r="E1380" s="41"/>
      <c r="F1380" s="42"/>
      <c r="G1380" s="41"/>
      <c r="H1380" s="41"/>
      <c r="I1380" s="44"/>
      <c r="J1380" s="47"/>
      <c r="K1380" s="45"/>
      <c r="L1380" s="107"/>
      <c r="M1380" s="107"/>
      <c r="N1380" s="107"/>
      <c r="O1380" s="205"/>
    </row>
    <row r="1381" spans="1:15" ht="15" customHeight="1" x14ac:dyDescent="0.25">
      <c r="A1381" s="104"/>
      <c r="B1381" s="41"/>
      <c r="C1381" s="43"/>
      <c r="D1381" s="41"/>
      <c r="E1381" s="41"/>
      <c r="F1381" s="42"/>
      <c r="G1381" s="41"/>
      <c r="H1381" s="41"/>
      <c r="I1381" s="44"/>
      <c r="J1381" s="47"/>
      <c r="K1381" s="45"/>
      <c r="L1381" s="107"/>
      <c r="M1381" s="107"/>
      <c r="N1381" s="107"/>
      <c r="O1381" s="205"/>
    </row>
    <row r="1382" spans="1:15" ht="15" customHeight="1" x14ac:dyDescent="0.25">
      <c r="A1382" s="104"/>
      <c r="B1382" s="41"/>
      <c r="C1382" s="43"/>
      <c r="D1382" s="41"/>
      <c r="E1382" s="41"/>
      <c r="F1382" s="42"/>
      <c r="G1382" s="41"/>
      <c r="H1382" s="41"/>
      <c r="I1382" s="44"/>
      <c r="J1382" s="47"/>
      <c r="K1382" s="45"/>
      <c r="L1382" s="107"/>
      <c r="M1382" s="107"/>
      <c r="N1382" s="107"/>
      <c r="O1382" s="205"/>
    </row>
    <row r="1383" spans="1:15" ht="15" customHeight="1" x14ac:dyDescent="0.25">
      <c r="A1383" s="104"/>
      <c r="B1383" s="41"/>
      <c r="C1383" s="43"/>
      <c r="D1383" s="41"/>
      <c r="E1383" s="41"/>
      <c r="F1383" s="42"/>
      <c r="G1383" s="41"/>
      <c r="H1383" s="41"/>
      <c r="I1383" s="44"/>
      <c r="J1383" s="47"/>
      <c r="K1383" s="45"/>
      <c r="L1383" s="107"/>
      <c r="M1383" s="107"/>
      <c r="N1383" s="107"/>
      <c r="O1383" s="205"/>
    </row>
    <row r="1384" spans="1:15" ht="15" customHeight="1" x14ac:dyDescent="0.25">
      <c r="A1384" s="104"/>
      <c r="B1384" s="41"/>
      <c r="C1384" s="43"/>
      <c r="D1384" s="41"/>
      <c r="E1384" s="41"/>
      <c r="F1384" s="42"/>
      <c r="G1384" s="41"/>
      <c r="H1384" s="41"/>
      <c r="I1384" s="44"/>
      <c r="J1384" s="47"/>
      <c r="K1384" s="45"/>
      <c r="L1384" s="107"/>
      <c r="M1384" s="107"/>
      <c r="N1384" s="107"/>
      <c r="O1384" s="205"/>
    </row>
    <row r="1385" spans="1:15" ht="15" customHeight="1" x14ac:dyDescent="0.25">
      <c r="A1385" s="104"/>
      <c r="B1385" s="41"/>
      <c r="C1385" s="43"/>
      <c r="D1385" s="41"/>
      <c r="E1385" s="41"/>
      <c r="F1385" s="42"/>
      <c r="G1385" s="41"/>
      <c r="H1385" s="41"/>
      <c r="I1385" s="44"/>
      <c r="J1385" s="47"/>
      <c r="K1385" s="45"/>
      <c r="L1385" s="107"/>
      <c r="M1385" s="107"/>
      <c r="N1385" s="107"/>
      <c r="O1385" s="205"/>
    </row>
    <row r="1386" spans="1:15" ht="15" customHeight="1" x14ac:dyDescent="0.25">
      <c r="A1386" s="104"/>
      <c r="B1386" s="41"/>
      <c r="C1386" s="43"/>
      <c r="D1386" s="41"/>
      <c r="E1386" s="41"/>
      <c r="F1386" s="42"/>
      <c r="G1386" s="41"/>
      <c r="H1386" s="41"/>
      <c r="I1386" s="44"/>
      <c r="J1386" s="47"/>
      <c r="K1386" s="45"/>
      <c r="L1386" s="107"/>
      <c r="M1386" s="107"/>
      <c r="N1386" s="107"/>
      <c r="O1386" s="205"/>
    </row>
    <row r="1387" spans="1:15" ht="15" customHeight="1" x14ac:dyDescent="0.25">
      <c r="A1387" s="104"/>
      <c r="B1387" s="41"/>
      <c r="C1387" s="43"/>
      <c r="D1387" s="41"/>
      <c r="E1387" s="41"/>
      <c r="F1387" s="42"/>
      <c r="G1387" s="41"/>
      <c r="H1387" s="41"/>
      <c r="I1387" s="44"/>
      <c r="J1387" s="47"/>
      <c r="K1387" s="45"/>
      <c r="L1387" s="107"/>
      <c r="M1387" s="107"/>
      <c r="N1387" s="107"/>
      <c r="O1387" s="205"/>
    </row>
    <row r="1388" spans="1:15" ht="15" customHeight="1" x14ac:dyDescent="0.25">
      <c r="A1388" s="104"/>
      <c r="B1388" s="41"/>
      <c r="C1388" s="43"/>
      <c r="D1388" s="41"/>
      <c r="E1388" s="41"/>
      <c r="F1388" s="42"/>
      <c r="G1388" s="41"/>
      <c r="H1388" s="41"/>
      <c r="I1388" s="44"/>
      <c r="J1388" s="47"/>
      <c r="K1388" s="45"/>
      <c r="L1388" s="107"/>
      <c r="M1388" s="107"/>
      <c r="N1388" s="107"/>
      <c r="O1388" s="205"/>
    </row>
    <row r="1389" spans="1:15" ht="15" customHeight="1" x14ac:dyDescent="0.25">
      <c r="A1389" s="104"/>
      <c r="B1389" s="41"/>
      <c r="C1389" s="43"/>
      <c r="D1389" s="41"/>
      <c r="E1389" s="41"/>
      <c r="F1389" s="42"/>
      <c r="G1389" s="41"/>
      <c r="H1389" s="41"/>
      <c r="I1389" s="44"/>
      <c r="J1389" s="47"/>
      <c r="K1389" s="45"/>
      <c r="L1389" s="107"/>
      <c r="M1389" s="107"/>
      <c r="N1389" s="107"/>
      <c r="O1389" s="205"/>
    </row>
    <row r="1390" spans="1:15" ht="15" customHeight="1" x14ac:dyDescent="0.25">
      <c r="A1390" s="104"/>
      <c r="B1390" s="41"/>
      <c r="C1390" s="43"/>
      <c r="D1390" s="41"/>
      <c r="E1390" s="41"/>
      <c r="F1390" s="42"/>
      <c r="G1390" s="41"/>
      <c r="H1390" s="41"/>
      <c r="I1390" s="44"/>
      <c r="J1390" s="47"/>
      <c r="K1390" s="45"/>
      <c r="L1390" s="107"/>
      <c r="M1390" s="107"/>
      <c r="N1390" s="107"/>
      <c r="O1390" s="205"/>
    </row>
    <row r="1391" spans="1:15" ht="15" customHeight="1" x14ac:dyDescent="0.25">
      <c r="A1391" s="104"/>
      <c r="B1391" s="41"/>
      <c r="C1391" s="43"/>
      <c r="D1391" s="41"/>
      <c r="E1391" s="41"/>
      <c r="F1391" s="42"/>
      <c r="G1391" s="41"/>
      <c r="H1391" s="41"/>
      <c r="I1391" s="44"/>
      <c r="J1391" s="47"/>
      <c r="K1391" s="45"/>
      <c r="L1391" s="107"/>
      <c r="M1391" s="107"/>
      <c r="N1391" s="107"/>
      <c r="O1391" s="205"/>
    </row>
    <row r="1392" spans="1:15" ht="15" customHeight="1" x14ac:dyDescent="0.25">
      <c r="A1392" s="104"/>
      <c r="B1392" s="41"/>
      <c r="C1392" s="43"/>
      <c r="D1392" s="41"/>
      <c r="E1392" s="41"/>
      <c r="F1392" s="42"/>
      <c r="G1392" s="41"/>
      <c r="H1392" s="41"/>
      <c r="I1392" s="44"/>
      <c r="J1392" s="47"/>
      <c r="K1392" s="45"/>
      <c r="L1392" s="107"/>
      <c r="M1392" s="107"/>
      <c r="N1392" s="107"/>
      <c r="O1392" s="205"/>
    </row>
    <row r="1393" spans="1:15" ht="15" customHeight="1" x14ac:dyDescent="0.25">
      <c r="A1393" s="104"/>
      <c r="B1393" s="41"/>
      <c r="C1393" s="43"/>
      <c r="D1393" s="41"/>
      <c r="E1393" s="41"/>
      <c r="F1393" s="42"/>
      <c r="G1393" s="41"/>
      <c r="H1393" s="41"/>
      <c r="I1393" s="44"/>
      <c r="J1393" s="47"/>
      <c r="K1393" s="45"/>
      <c r="L1393" s="107"/>
      <c r="M1393" s="107"/>
      <c r="N1393" s="107"/>
      <c r="O1393" s="205"/>
    </row>
    <row r="1394" spans="1:15" ht="15" customHeight="1" x14ac:dyDescent="0.25">
      <c r="A1394" s="104"/>
      <c r="B1394" s="41"/>
      <c r="C1394" s="43"/>
      <c r="D1394" s="41"/>
      <c r="E1394" s="41"/>
      <c r="F1394" s="42"/>
      <c r="G1394" s="41"/>
      <c r="H1394" s="41"/>
      <c r="I1394" s="44"/>
      <c r="J1394" s="47"/>
      <c r="K1394" s="45"/>
      <c r="L1394" s="107"/>
      <c r="M1394" s="107"/>
      <c r="N1394" s="107"/>
      <c r="O1394" s="205"/>
    </row>
    <row r="1395" spans="1:15" ht="15" customHeight="1" x14ac:dyDescent="0.25">
      <c r="A1395" s="104"/>
      <c r="B1395" s="41"/>
      <c r="C1395" s="43"/>
      <c r="D1395" s="41"/>
      <c r="E1395" s="41"/>
      <c r="F1395" s="42"/>
      <c r="G1395" s="41"/>
      <c r="H1395" s="41"/>
      <c r="I1395" s="44"/>
      <c r="J1395" s="47"/>
      <c r="K1395" s="45"/>
      <c r="L1395" s="107"/>
      <c r="M1395" s="107"/>
      <c r="N1395" s="107"/>
      <c r="O1395" s="205"/>
    </row>
    <row r="1396" spans="1:15" ht="15" customHeight="1" x14ac:dyDescent="0.25">
      <c r="A1396" s="104"/>
      <c r="B1396" s="41"/>
      <c r="C1396" s="43"/>
      <c r="D1396" s="41"/>
      <c r="E1396" s="41"/>
      <c r="F1396" s="42"/>
      <c r="G1396" s="41"/>
      <c r="H1396" s="41"/>
      <c r="I1396" s="44"/>
      <c r="J1396" s="47"/>
      <c r="K1396" s="45"/>
      <c r="L1396" s="107"/>
      <c r="M1396" s="107"/>
      <c r="N1396" s="107"/>
      <c r="O1396" s="205"/>
    </row>
    <row r="1397" spans="1:15" ht="15" customHeight="1" x14ac:dyDescent="0.25">
      <c r="A1397" s="104"/>
      <c r="B1397" s="41"/>
      <c r="C1397" s="43"/>
      <c r="D1397" s="41"/>
      <c r="E1397" s="41"/>
      <c r="F1397" s="42"/>
      <c r="G1397" s="41"/>
      <c r="H1397" s="41"/>
      <c r="I1397" s="44"/>
      <c r="J1397" s="47"/>
      <c r="K1397" s="45"/>
      <c r="L1397" s="107"/>
      <c r="M1397" s="107"/>
      <c r="N1397" s="107"/>
      <c r="O1397" s="205"/>
    </row>
    <row r="1398" spans="1:15" ht="15" customHeight="1" x14ac:dyDescent="0.25">
      <c r="A1398" s="104"/>
      <c r="B1398" s="41"/>
      <c r="C1398" s="43"/>
      <c r="D1398" s="41"/>
      <c r="E1398" s="41"/>
      <c r="F1398" s="42"/>
      <c r="G1398" s="41"/>
      <c r="H1398" s="41"/>
      <c r="I1398" s="44"/>
      <c r="J1398" s="47"/>
      <c r="K1398" s="45"/>
      <c r="L1398" s="107"/>
      <c r="M1398" s="107"/>
      <c r="N1398" s="107"/>
      <c r="O1398" s="205"/>
    </row>
    <row r="1399" spans="1:15" ht="15" customHeight="1" x14ac:dyDescent="0.25">
      <c r="A1399" s="104"/>
      <c r="B1399" s="41"/>
      <c r="C1399" s="43"/>
      <c r="D1399" s="41"/>
      <c r="E1399" s="41"/>
      <c r="F1399" s="42"/>
      <c r="G1399" s="41"/>
      <c r="H1399" s="41"/>
      <c r="I1399" s="44"/>
      <c r="J1399" s="47"/>
      <c r="K1399" s="45"/>
      <c r="L1399" s="107"/>
      <c r="M1399" s="107"/>
      <c r="N1399" s="107"/>
      <c r="O1399" s="205"/>
    </row>
    <row r="1400" spans="1:15" ht="15" customHeight="1" x14ac:dyDescent="0.25">
      <c r="A1400" s="104"/>
      <c r="B1400" s="41"/>
      <c r="C1400" s="43"/>
      <c r="D1400" s="41"/>
      <c r="E1400" s="41"/>
      <c r="F1400" s="42"/>
      <c r="G1400" s="41"/>
      <c r="H1400" s="41"/>
      <c r="I1400" s="44"/>
      <c r="J1400" s="47"/>
      <c r="K1400" s="45"/>
      <c r="L1400" s="107"/>
      <c r="M1400" s="107"/>
      <c r="N1400" s="107"/>
      <c r="O1400" s="205"/>
    </row>
    <row r="1401" spans="1:15" ht="15" customHeight="1" x14ac:dyDescent="0.25">
      <c r="A1401" s="104"/>
      <c r="B1401" s="41"/>
      <c r="C1401" s="43"/>
      <c r="D1401" s="41"/>
      <c r="E1401" s="41"/>
      <c r="F1401" s="42"/>
      <c r="G1401" s="41"/>
      <c r="H1401" s="41"/>
      <c r="I1401" s="44"/>
      <c r="J1401" s="47"/>
      <c r="K1401" s="45"/>
      <c r="L1401" s="107"/>
      <c r="M1401" s="107"/>
      <c r="N1401" s="107"/>
      <c r="O1401" s="205"/>
    </row>
    <row r="1402" spans="1:15" ht="15" customHeight="1" x14ac:dyDescent="0.25">
      <c r="A1402" s="104"/>
      <c r="B1402" s="41"/>
      <c r="C1402" s="43"/>
      <c r="D1402" s="41"/>
      <c r="E1402" s="41"/>
      <c r="F1402" s="42"/>
      <c r="G1402" s="41"/>
      <c r="H1402" s="41"/>
      <c r="I1402" s="44"/>
      <c r="J1402" s="47"/>
      <c r="K1402" s="45"/>
      <c r="L1402" s="107"/>
      <c r="M1402" s="107"/>
      <c r="N1402" s="107"/>
      <c r="O1402" s="205"/>
    </row>
    <row r="1403" spans="1:15" ht="15" customHeight="1" x14ac:dyDescent="0.25">
      <c r="A1403" s="104"/>
      <c r="B1403" s="41"/>
      <c r="C1403" s="43"/>
      <c r="D1403" s="41"/>
      <c r="E1403" s="41"/>
      <c r="F1403" s="42"/>
      <c r="G1403" s="41"/>
      <c r="H1403" s="41"/>
      <c r="I1403" s="44"/>
      <c r="J1403" s="47"/>
      <c r="K1403" s="45"/>
      <c r="L1403" s="107"/>
      <c r="M1403" s="107"/>
      <c r="N1403" s="107"/>
      <c r="O1403" s="205"/>
    </row>
    <row r="1404" spans="1:15" ht="15" customHeight="1" x14ac:dyDescent="0.25">
      <c r="A1404" s="104"/>
      <c r="B1404" s="41"/>
      <c r="C1404" s="43"/>
      <c r="D1404" s="41"/>
      <c r="E1404" s="41"/>
      <c r="F1404" s="42"/>
      <c r="G1404" s="41"/>
      <c r="H1404" s="41"/>
      <c r="I1404" s="44"/>
      <c r="J1404" s="47"/>
      <c r="K1404" s="45"/>
      <c r="L1404" s="107"/>
      <c r="M1404" s="107"/>
      <c r="N1404" s="107"/>
      <c r="O1404" s="205"/>
    </row>
    <row r="1405" spans="1:15" ht="15" customHeight="1" x14ac:dyDescent="0.25">
      <c r="A1405" s="104"/>
      <c r="B1405" s="41"/>
      <c r="C1405" s="43"/>
      <c r="D1405" s="41"/>
      <c r="E1405" s="41"/>
      <c r="F1405" s="42"/>
      <c r="G1405" s="41"/>
      <c r="H1405" s="41"/>
      <c r="I1405" s="44"/>
      <c r="J1405" s="47"/>
      <c r="K1405" s="45"/>
      <c r="L1405" s="107"/>
      <c r="M1405" s="107"/>
      <c r="N1405" s="107"/>
      <c r="O1405" s="205"/>
    </row>
    <row r="1406" spans="1:15" ht="15" customHeight="1" x14ac:dyDescent="0.25">
      <c r="A1406" s="104"/>
      <c r="B1406" s="41"/>
      <c r="C1406" s="43"/>
      <c r="D1406" s="41"/>
      <c r="E1406" s="41"/>
      <c r="F1406" s="42"/>
      <c r="G1406" s="41"/>
      <c r="H1406" s="41"/>
      <c r="I1406" s="44"/>
      <c r="J1406" s="47"/>
      <c r="K1406" s="45"/>
      <c r="L1406" s="107"/>
      <c r="M1406" s="107"/>
      <c r="N1406" s="107"/>
      <c r="O1406" s="205"/>
    </row>
    <row r="1407" spans="1:15" ht="15" customHeight="1" x14ac:dyDescent="0.25">
      <c r="A1407" s="104"/>
      <c r="B1407" s="41"/>
      <c r="C1407" s="43"/>
      <c r="D1407" s="41"/>
      <c r="E1407" s="41"/>
      <c r="F1407" s="42"/>
      <c r="G1407" s="41"/>
      <c r="H1407" s="41"/>
      <c r="I1407" s="44"/>
      <c r="J1407" s="47"/>
      <c r="K1407" s="45"/>
      <c r="L1407" s="107"/>
      <c r="M1407" s="107"/>
      <c r="N1407" s="107"/>
      <c r="O1407" s="205"/>
    </row>
    <row r="1408" spans="1:15" ht="15" customHeight="1" x14ac:dyDescent="0.25">
      <c r="A1408" s="104"/>
      <c r="B1408" s="41"/>
      <c r="C1408" s="43"/>
      <c r="D1408" s="41"/>
      <c r="E1408" s="41"/>
      <c r="F1408" s="42"/>
      <c r="G1408" s="41"/>
      <c r="H1408" s="41"/>
      <c r="I1408" s="44"/>
      <c r="J1408" s="47"/>
      <c r="K1408" s="45"/>
      <c r="L1408" s="107"/>
      <c r="M1408" s="107"/>
      <c r="N1408" s="107"/>
      <c r="O1408" s="205"/>
    </row>
    <row r="1409" spans="1:15" ht="15" customHeight="1" x14ac:dyDescent="0.25">
      <c r="A1409" s="104"/>
      <c r="B1409" s="41"/>
      <c r="C1409" s="43"/>
      <c r="D1409" s="41"/>
      <c r="E1409" s="41"/>
      <c r="F1409" s="42"/>
      <c r="G1409" s="41"/>
      <c r="H1409" s="41"/>
      <c r="I1409" s="44"/>
      <c r="J1409" s="47"/>
      <c r="K1409" s="45"/>
      <c r="L1409" s="107"/>
      <c r="M1409" s="107"/>
      <c r="N1409" s="107"/>
      <c r="O1409" s="205"/>
    </row>
    <row r="1410" spans="1:15" ht="15" customHeight="1" x14ac:dyDescent="0.25">
      <c r="A1410" s="104"/>
      <c r="B1410" s="41"/>
      <c r="C1410" s="43"/>
      <c r="D1410" s="41"/>
      <c r="E1410" s="41"/>
      <c r="F1410" s="42"/>
      <c r="G1410" s="41"/>
      <c r="H1410" s="41"/>
      <c r="I1410" s="44"/>
      <c r="J1410" s="47"/>
      <c r="K1410" s="45"/>
      <c r="L1410" s="107"/>
      <c r="M1410" s="107"/>
      <c r="N1410" s="107"/>
      <c r="O1410" s="205"/>
    </row>
    <row r="1411" spans="1:15" ht="15" customHeight="1" x14ac:dyDescent="0.25">
      <c r="A1411" s="104"/>
      <c r="B1411" s="41"/>
      <c r="C1411" s="43"/>
      <c r="D1411" s="41"/>
      <c r="E1411" s="41"/>
      <c r="F1411" s="42"/>
      <c r="G1411" s="41"/>
      <c r="H1411" s="41"/>
      <c r="I1411" s="44"/>
      <c r="J1411" s="47"/>
      <c r="K1411" s="45"/>
      <c r="L1411" s="107"/>
      <c r="M1411" s="107"/>
      <c r="N1411" s="107"/>
      <c r="O1411" s="205"/>
    </row>
    <row r="1412" spans="1:15" ht="15" customHeight="1" x14ac:dyDescent="0.25">
      <c r="A1412" s="104"/>
      <c r="B1412" s="41"/>
      <c r="C1412" s="43"/>
      <c r="D1412" s="41"/>
      <c r="E1412" s="41"/>
      <c r="F1412" s="42"/>
      <c r="G1412" s="41"/>
      <c r="H1412" s="41"/>
      <c r="I1412" s="44"/>
      <c r="J1412" s="47"/>
      <c r="K1412" s="45"/>
      <c r="L1412" s="107"/>
      <c r="M1412" s="107"/>
      <c r="N1412" s="107"/>
      <c r="O1412" s="205"/>
    </row>
    <row r="1413" spans="1:15" ht="15" customHeight="1" x14ac:dyDescent="0.25">
      <c r="A1413" s="104"/>
      <c r="B1413" s="41"/>
      <c r="C1413" s="43"/>
      <c r="D1413" s="41"/>
      <c r="E1413" s="41"/>
      <c r="F1413" s="42"/>
      <c r="G1413" s="41"/>
      <c r="H1413" s="41"/>
      <c r="I1413" s="44"/>
      <c r="J1413" s="47"/>
      <c r="K1413" s="45"/>
      <c r="L1413" s="107"/>
      <c r="M1413" s="107"/>
      <c r="N1413" s="107"/>
      <c r="O1413" s="205"/>
    </row>
    <row r="1414" spans="1:15" ht="15" customHeight="1" x14ac:dyDescent="0.25">
      <c r="A1414" s="104"/>
      <c r="B1414" s="41"/>
      <c r="C1414" s="43"/>
      <c r="D1414" s="41"/>
      <c r="E1414" s="41"/>
      <c r="F1414" s="42"/>
      <c r="G1414" s="41"/>
      <c r="H1414" s="41"/>
      <c r="I1414" s="44"/>
      <c r="J1414" s="47"/>
      <c r="K1414" s="45"/>
      <c r="L1414" s="107"/>
      <c r="M1414" s="107"/>
      <c r="N1414" s="107"/>
      <c r="O1414" s="205"/>
    </row>
    <row r="1415" spans="1:15" ht="15" customHeight="1" x14ac:dyDescent="0.25">
      <c r="A1415" s="104"/>
      <c r="B1415" s="41"/>
      <c r="C1415" s="43"/>
      <c r="D1415" s="41"/>
      <c r="E1415" s="41"/>
      <c r="F1415" s="42"/>
      <c r="G1415" s="41"/>
      <c r="H1415" s="41"/>
      <c r="I1415" s="44"/>
      <c r="J1415" s="47"/>
      <c r="K1415" s="45"/>
      <c r="L1415" s="107"/>
      <c r="M1415" s="107"/>
      <c r="N1415" s="107"/>
      <c r="O1415" s="205"/>
    </row>
    <row r="1416" spans="1:15" ht="15" customHeight="1" x14ac:dyDescent="0.25">
      <c r="A1416" s="104"/>
      <c r="B1416" s="41"/>
      <c r="C1416" s="43"/>
      <c r="D1416" s="41"/>
      <c r="E1416" s="41"/>
      <c r="F1416" s="42"/>
      <c r="G1416" s="41"/>
      <c r="H1416" s="41"/>
      <c r="I1416" s="44"/>
      <c r="J1416" s="47"/>
      <c r="K1416" s="45"/>
      <c r="L1416" s="107"/>
      <c r="M1416" s="107"/>
      <c r="N1416" s="107"/>
      <c r="O1416" s="205"/>
    </row>
    <row r="1417" spans="1:15" ht="15" customHeight="1" x14ac:dyDescent="0.25">
      <c r="A1417" s="104"/>
      <c r="B1417" s="41"/>
      <c r="C1417" s="43"/>
      <c r="D1417" s="41"/>
      <c r="E1417" s="41"/>
      <c r="F1417" s="42"/>
      <c r="G1417" s="41"/>
      <c r="H1417" s="41"/>
      <c r="I1417" s="44"/>
      <c r="J1417" s="47"/>
      <c r="K1417" s="45"/>
      <c r="L1417" s="107"/>
      <c r="M1417" s="107"/>
      <c r="N1417" s="107"/>
      <c r="O1417" s="205"/>
    </row>
    <row r="1418" spans="1:15" ht="15" customHeight="1" x14ac:dyDescent="0.25">
      <c r="A1418" s="104"/>
      <c r="B1418" s="41"/>
      <c r="C1418" s="43"/>
      <c r="D1418" s="41"/>
      <c r="E1418" s="41"/>
      <c r="F1418" s="42"/>
      <c r="G1418" s="41"/>
      <c r="H1418" s="41"/>
      <c r="I1418" s="44"/>
      <c r="J1418" s="47"/>
      <c r="K1418" s="45"/>
      <c r="L1418" s="107"/>
      <c r="M1418" s="107"/>
      <c r="N1418" s="107"/>
      <c r="O1418" s="205"/>
    </row>
    <row r="1419" spans="1:15" ht="15" customHeight="1" x14ac:dyDescent="0.25">
      <c r="A1419" s="104"/>
      <c r="B1419" s="41"/>
      <c r="C1419" s="43"/>
      <c r="D1419" s="41"/>
      <c r="E1419" s="41"/>
      <c r="F1419" s="42"/>
      <c r="G1419" s="41"/>
      <c r="H1419" s="41"/>
      <c r="I1419" s="44"/>
      <c r="J1419" s="47"/>
      <c r="K1419" s="45"/>
      <c r="L1419" s="107"/>
      <c r="M1419" s="107"/>
      <c r="N1419" s="107"/>
      <c r="O1419" s="205"/>
    </row>
    <row r="1420" spans="1:15" ht="15" customHeight="1" x14ac:dyDescent="0.25">
      <c r="A1420" s="104"/>
      <c r="B1420" s="41"/>
      <c r="C1420" s="43"/>
      <c r="D1420" s="41"/>
      <c r="E1420" s="41"/>
      <c r="F1420" s="42"/>
      <c r="G1420" s="41"/>
      <c r="H1420" s="41"/>
      <c r="I1420" s="44"/>
      <c r="J1420" s="47"/>
      <c r="K1420" s="45"/>
      <c r="L1420" s="107"/>
      <c r="M1420" s="107"/>
      <c r="N1420" s="107"/>
      <c r="O1420" s="205"/>
    </row>
    <row r="1421" spans="1:15" ht="15" customHeight="1" x14ac:dyDescent="0.25">
      <c r="A1421" s="104"/>
      <c r="B1421" s="41"/>
      <c r="C1421" s="43"/>
      <c r="D1421" s="41"/>
      <c r="E1421" s="41"/>
      <c r="F1421" s="42"/>
      <c r="G1421" s="41"/>
      <c r="H1421" s="41"/>
      <c r="I1421" s="44"/>
      <c r="J1421" s="47"/>
      <c r="K1421" s="45"/>
      <c r="L1421" s="107"/>
      <c r="M1421" s="107"/>
      <c r="N1421" s="107"/>
      <c r="O1421" s="205"/>
    </row>
    <row r="1422" spans="1:15" ht="15" customHeight="1" x14ac:dyDescent="0.25">
      <c r="A1422" s="104"/>
      <c r="B1422" s="41"/>
      <c r="C1422" s="43"/>
      <c r="D1422" s="41"/>
      <c r="E1422" s="41"/>
      <c r="F1422" s="42"/>
      <c r="G1422" s="41"/>
      <c r="H1422" s="41"/>
      <c r="I1422" s="44"/>
      <c r="J1422" s="47"/>
      <c r="K1422" s="45"/>
      <c r="L1422" s="107"/>
      <c r="M1422" s="107"/>
      <c r="N1422" s="107"/>
      <c r="O1422" s="205"/>
    </row>
    <row r="1423" spans="1:15" ht="15" customHeight="1" x14ac:dyDescent="0.25">
      <c r="A1423" s="104"/>
      <c r="B1423" s="41"/>
      <c r="C1423" s="43"/>
      <c r="D1423" s="41"/>
      <c r="E1423" s="41"/>
      <c r="F1423" s="42"/>
      <c r="G1423" s="41"/>
      <c r="H1423" s="41"/>
      <c r="I1423" s="44"/>
      <c r="J1423" s="47"/>
      <c r="K1423" s="45"/>
      <c r="L1423" s="107"/>
      <c r="M1423" s="107"/>
      <c r="N1423" s="107"/>
      <c r="O1423" s="205"/>
    </row>
    <row r="1424" spans="1:15" ht="15" customHeight="1" x14ac:dyDescent="0.25">
      <c r="A1424" s="104"/>
      <c r="B1424" s="41"/>
      <c r="C1424" s="43"/>
      <c r="D1424" s="41"/>
      <c r="E1424" s="41"/>
      <c r="F1424" s="42"/>
      <c r="G1424" s="41"/>
      <c r="H1424" s="41"/>
      <c r="I1424" s="44"/>
      <c r="J1424" s="47"/>
      <c r="K1424" s="45"/>
      <c r="L1424" s="107"/>
      <c r="M1424" s="107"/>
      <c r="N1424" s="107"/>
      <c r="O1424" s="205"/>
    </row>
    <row r="1425" spans="1:15" ht="15" customHeight="1" x14ac:dyDescent="0.25">
      <c r="A1425" s="104"/>
      <c r="B1425" s="41"/>
      <c r="C1425" s="43"/>
      <c r="D1425" s="41"/>
      <c r="E1425" s="41"/>
      <c r="F1425" s="42"/>
      <c r="G1425" s="41"/>
      <c r="H1425" s="41"/>
      <c r="I1425" s="44"/>
      <c r="J1425" s="47"/>
      <c r="K1425" s="45"/>
      <c r="L1425" s="107"/>
      <c r="M1425" s="107"/>
      <c r="N1425" s="107"/>
      <c r="O1425" s="205"/>
    </row>
    <row r="1426" spans="1:15" ht="15" customHeight="1" x14ac:dyDescent="0.25">
      <c r="A1426" s="104"/>
      <c r="B1426" s="41"/>
      <c r="C1426" s="43"/>
      <c r="D1426" s="41"/>
      <c r="E1426" s="41"/>
      <c r="F1426" s="42"/>
      <c r="G1426" s="41"/>
      <c r="H1426" s="41"/>
      <c r="I1426" s="44"/>
      <c r="J1426" s="47"/>
      <c r="K1426" s="45"/>
      <c r="L1426" s="107"/>
      <c r="M1426" s="107"/>
      <c r="N1426" s="107"/>
      <c r="O1426" s="205"/>
    </row>
    <row r="1427" spans="1:15" ht="15" customHeight="1" x14ac:dyDescent="0.25">
      <c r="A1427" s="104"/>
      <c r="B1427" s="41"/>
      <c r="C1427" s="43"/>
      <c r="D1427" s="41"/>
      <c r="E1427" s="41"/>
      <c r="F1427" s="42"/>
      <c r="G1427" s="41"/>
      <c r="H1427" s="41"/>
      <c r="I1427" s="44"/>
      <c r="J1427" s="47"/>
      <c r="K1427" s="45"/>
      <c r="L1427" s="107"/>
      <c r="M1427" s="107"/>
      <c r="N1427" s="107"/>
      <c r="O1427" s="205"/>
    </row>
    <row r="1428" spans="1:15" ht="15" customHeight="1" x14ac:dyDescent="0.25">
      <c r="A1428" s="104"/>
      <c r="B1428" s="41"/>
      <c r="C1428" s="43"/>
      <c r="D1428" s="41"/>
      <c r="E1428" s="41"/>
      <c r="F1428" s="42"/>
      <c r="G1428" s="41"/>
      <c r="H1428" s="41"/>
      <c r="I1428" s="44"/>
      <c r="J1428" s="47"/>
      <c r="K1428" s="45"/>
      <c r="L1428" s="107"/>
      <c r="M1428" s="107"/>
      <c r="N1428" s="107"/>
      <c r="O1428" s="205"/>
    </row>
    <row r="1429" spans="1:15" ht="15" customHeight="1" x14ac:dyDescent="0.25">
      <c r="A1429" s="104"/>
      <c r="B1429" s="41"/>
      <c r="C1429" s="43"/>
      <c r="D1429" s="41"/>
      <c r="E1429" s="41"/>
      <c r="F1429" s="42"/>
      <c r="G1429" s="41"/>
      <c r="H1429" s="41"/>
      <c r="I1429" s="44"/>
      <c r="J1429" s="47"/>
      <c r="K1429" s="45"/>
      <c r="L1429" s="107"/>
      <c r="M1429" s="107"/>
      <c r="N1429" s="107"/>
      <c r="O1429" s="205"/>
    </row>
    <row r="1430" spans="1:15" ht="15" customHeight="1" x14ac:dyDescent="0.25">
      <c r="A1430" s="104"/>
      <c r="B1430" s="41"/>
      <c r="C1430" s="43"/>
      <c r="D1430" s="41"/>
      <c r="E1430" s="41"/>
      <c r="F1430" s="42"/>
      <c r="G1430" s="41"/>
      <c r="H1430" s="41"/>
      <c r="I1430" s="44"/>
      <c r="J1430" s="47"/>
      <c r="K1430" s="45"/>
      <c r="L1430" s="107"/>
      <c r="M1430" s="107"/>
      <c r="N1430" s="107"/>
      <c r="O1430" s="205"/>
    </row>
    <row r="1431" spans="1:15" ht="15" customHeight="1" x14ac:dyDescent="0.25">
      <c r="A1431" s="104"/>
      <c r="B1431" s="41"/>
      <c r="C1431" s="43"/>
      <c r="D1431" s="41"/>
      <c r="E1431" s="41"/>
      <c r="F1431" s="42"/>
      <c r="G1431" s="41"/>
      <c r="H1431" s="41"/>
      <c r="I1431" s="44"/>
      <c r="J1431" s="47"/>
      <c r="K1431" s="45"/>
      <c r="L1431" s="107"/>
      <c r="M1431" s="107"/>
      <c r="N1431" s="107"/>
      <c r="O1431" s="205"/>
    </row>
    <row r="1432" spans="1:15" ht="15" customHeight="1" x14ac:dyDescent="0.25">
      <c r="A1432" s="104"/>
      <c r="B1432" s="41"/>
      <c r="C1432" s="43"/>
      <c r="D1432" s="41"/>
      <c r="E1432" s="41"/>
      <c r="F1432" s="42"/>
      <c r="G1432" s="41"/>
      <c r="H1432" s="41"/>
      <c r="I1432" s="44"/>
      <c r="J1432" s="47"/>
      <c r="K1432" s="45"/>
      <c r="L1432" s="107"/>
      <c r="M1432" s="107"/>
      <c r="N1432" s="107"/>
      <c r="O1432" s="205"/>
    </row>
    <row r="1433" spans="1:15" ht="15" customHeight="1" x14ac:dyDescent="0.25">
      <c r="A1433" s="104"/>
      <c r="B1433" s="41"/>
      <c r="C1433" s="43"/>
      <c r="D1433" s="41"/>
      <c r="E1433" s="41"/>
      <c r="F1433" s="42"/>
      <c r="G1433" s="41"/>
      <c r="H1433" s="41"/>
      <c r="I1433" s="44"/>
      <c r="J1433" s="47"/>
      <c r="K1433" s="45"/>
      <c r="L1433" s="107"/>
      <c r="M1433" s="107"/>
      <c r="N1433" s="107"/>
      <c r="O1433" s="205"/>
    </row>
    <row r="1434" spans="1:15" ht="15" customHeight="1" x14ac:dyDescent="0.25">
      <c r="A1434" s="104"/>
      <c r="B1434" s="41"/>
      <c r="C1434" s="43"/>
      <c r="D1434" s="41"/>
      <c r="E1434" s="41"/>
      <c r="F1434" s="42"/>
      <c r="G1434" s="41"/>
      <c r="H1434" s="41"/>
      <c r="I1434" s="44"/>
      <c r="J1434" s="47"/>
      <c r="K1434" s="45"/>
      <c r="L1434" s="107"/>
      <c r="M1434" s="107"/>
      <c r="N1434" s="107"/>
      <c r="O1434" s="205"/>
    </row>
    <row r="1435" spans="1:15" ht="15" customHeight="1" x14ac:dyDescent="0.25">
      <c r="A1435" s="104"/>
      <c r="B1435" s="41"/>
      <c r="C1435" s="43"/>
      <c r="D1435" s="41"/>
      <c r="E1435" s="41"/>
      <c r="F1435" s="42"/>
      <c r="G1435" s="41"/>
      <c r="H1435" s="41"/>
      <c r="I1435" s="44"/>
      <c r="J1435" s="47"/>
      <c r="K1435" s="45"/>
      <c r="L1435" s="107"/>
      <c r="M1435" s="107"/>
      <c r="N1435" s="107"/>
      <c r="O1435" s="205"/>
    </row>
    <row r="1436" spans="1:15" ht="15" customHeight="1" x14ac:dyDescent="0.25">
      <c r="A1436" s="104"/>
      <c r="B1436" s="41"/>
      <c r="C1436" s="43"/>
      <c r="D1436" s="41"/>
      <c r="E1436" s="41"/>
      <c r="F1436" s="42"/>
      <c r="G1436" s="41"/>
      <c r="H1436" s="41"/>
      <c r="I1436" s="44"/>
      <c r="J1436" s="47"/>
      <c r="K1436" s="45"/>
      <c r="L1436" s="107"/>
      <c r="M1436" s="107"/>
      <c r="N1436" s="107"/>
      <c r="O1436" s="205"/>
    </row>
    <row r="1437" spans="1:15" ht="15" customHeight="1" x14ac:dyDescent="0.25">
      <c r="A1437" s="104"/>
      <c r="B1437" s="41"/>
      <c r="C1437" s="43"/>
      <c r="D1437" s="41"/>
      <c r="E1437" s="41"/>
      <c r="F1437" s="42"/>
      <c r="G1437" s="41"/>
      <c r="H1437" s="41"/>
      <c r="I1437" s="44"/>
      <c r="J1437" s="47"/>
      <c r="K1437" s="45"/>
      <c r="L1437" s="107"/>
      <c r="M1437" s="107"/>
      <c r="N1437" s="107"/>
      <c r="O1437" s="205"/>
    </row>
    <row r="1438" spans="1:15" ht="15" customHeight="1" x14ac:dyDescent="0.25">
      <c r="A1438" s="104"/>
      <c r="B1438" s="41"/>
      <c r="C1438" s="43"/>
      <c r="D1438" s="41"/>
      <c r="E1438" s="41"/>
      <c r="F1438" s="42"/>
      <c r="G1438" s="41"/>
      <c r="H1438" s="41"/>
      <c r="I1438" s="44"/>
      <c r="J1438" s="47"/>
      <c r="K1438" s="45"/>
      <c r="L1438" s="107"/>
      <c r="M1438" s="107"/>
      <c r="N1438" s="107"/>
      <c r="O1438" s="205"/>
    </row>
    <row r="1439" spans="1:15" ht="15" customHeight="1" x14ac:dyDescent="0.25">
      <c r="A1439" s="104"/>
      <c r="B1439" s="41"/>
      <c r="C1439" s="43"/>
      <c r="D1439" s="41"/>
      <c r="E1439" s="41"/>
      <c r="F1439" s="42"/>
      <c r="G1439" s="41"/>
      <c r="H1439" s="41"/>
      <c r="I1439" s="44"/>
      <c r="J1439" s="47"/>
      <c r="K1439" s="45"/>
      <c r="L1439" s="107"/>
      <c r="M1439" s="107"/>
      <c r="N1439" s="107"/>
      <c r="O1439" s="205"/>
    </row>
    <row r="1440" spans="1:15" ht="15" customHeight="1" x14ac:dyDescent="0.25">
      <c r="A1440" s="104"/>
      <c r="B1440" s="41"/>
      <c r="C1440" s="43"/>
      <c r="D1440" s="41"/>
      <c r="E1440" s="41"/>
      <c r="F1440" s="42"/>
      <c r="G1440" s="41"/>
      <c r="H1440" s="41"/>
      <c r="I1440" s="44"/>
      <c r="J1440" s="47"/>
      <c r="K1440" s="45"/>
      <c r="L1440" s="107"/>
      <c r="M1440" s="107"/>
      <c r="N1440" s="107"/>
      <c r="O1440" s="205"/>
    </row>
    <row r="1441" spans="1:15" ht="15" customHeight="1" x14ac:dyDescent="0.25">
      <c r="A1441" s="104"/>
      <c r="B1441" s="41"/>
      <c r="C1441" s="43"/>
      <c r="D1441" s="41"/>
      <c r="E1441" s="41"/>
      <c r="F1441" s="42"/>
      <c r="G1441" s="41"/>
      <c r="H1441" s="41"/>
      <c r="I1441" s="44"/>
      <c r="J1441" s="47"/>
      <c r="K1441" s="45"/>
      <c r="L1441" s="107"/>
      <c r="M1441" s="107"/>
      <c r="N1441" s="107"/>
      <c r="O1441" s="205"/>
    </row>
    <row r="1442" spans="1:15" ht="15" customHeight="1" x14ac:dyDescent="0.25">
      <c r="A1442" s="104"/>
      <c r="B1442" s="41"/>
      <c r="C1442" s="43"/>
      <c r="D1442" s="41"/>
      <c r="E1442" s="41"/>
      <c r="F1442" s="42"/>
      <c r="G1442" s="41"/>
      <c r="H1442" s="41"/>
      <c r="I1442" s="44"/>
      <c r="J1442" s="47"/>
      <c r="K1442" s="45"/>
      <c r="L1442" s="107"/>
      <c r="M1442" s="107"/>
      <c r="N1442" s="107"/>
      <c r="O1442" s="205"/>
    </row>
    <row r="1443" spans="1:15" ht="15" customHeight="1" x14ac:dyDescent="0.25">
      <c r="A1443" s="104"/>
      <c r="B1443" s="41"/>
      <c r="C1443" s="43"/>
      <c r="D1443" s="41"/>
      <c r="E1443" s="41"/>
      <c r="F1443" s="42"/>
      <c r="G1443" s="41"/>
      <c r="H1443" s="41"/>
      <c r="I1443" s="44"/>
      <c r="J1443" s="47"/>
      <c r="K1443" s="45"/>
      <c r="L1443" s="107"/>
      <c r="M1443" s="107"/>
      <c r="N1443" s="107"/>
      <c r="O1443" s="205"/>
    </row>
    <row r="1444" spans="1:15" ht="15" customHeight="1" x14ac:dyDescent="0.25">
      <c r="A1444" s="104"/>
      <c r="B1444" s="41"/>
      <c r="C1444" s="43"/>
      <c r="D1444" s="41"/>
      <c r="E1444" s="41"/>
      <c r="F1444" s="42"/>
      <c r="G1444" s="41"/>
      <c r="H1444" s="41"/>
      <c r="I1444" s="44"/>
      <c r="J1444" s="47"/>
      <c r="K1444" s="45"/>
      <c r="L1444" s="107"/>
      <c r="M1444" s="107"/>
      <c r="N1444" s="107"/>
      <c r="O1444" s="205"/>
    </row>
    <row r="1445" spans="1:15" ht="15" customHeight="1" x14ac:dyDescent="0.25">
      <c r="A1445" s="104"/>
      <c r="B1445" s="41"/>
      <c r="C1445" s="43"/>
      <c r="D1445" s="41"/>
      <c r="E1445" s="41"/>
      <c r="F1445" s="42"/>
      <c r="G1445" s="41"/>
      <c r="H1445" s="41"/>
      <c r="I1445" s="44"/>
      <c r="J1445" s="47"/>
      <c r="K1445" s="45"/>
      <c r="L1445" s="107"/>
      <c r="M1445" s="107"/>
      <c r="N1445" s="107"/>
      <c r="O1445" s="205"/>
    </row>
    <row r="1446" spans="1:15" ht="15" customHeight="1" x14ac:dyDescent="0.25">
      <c r="A1446" s="104"/>
      <c r="B1446" s="41"/>
      <c r="C1446" s="43"/>
      <c r="D1446" s="41"/>
      <c r="E1446" s="41"/>
      <c r="F1446" s="42"/>
      <c r="G1446" s="41"/>
      <c r="H1446" s="41"/>
      <c r="I1446" s="44"/>
      <c r="J1446" s="47"/>
      <c r="K1446" s="45"/>
      <c r="L1446" s="107"/>
      <c r="M1446" s="107"/>
      <c r="N1446" s="107"/>
      <c r="O1446" s="205"/>
    </row>
    <row r="1447" spans="1:15" ht="15" customHeight="1" x14ac:dyDescent="0.25">
      <c r="A1447" s="104"/>
      <c r="B1447" s="41"/>
      <c r="C1447" s="43"/>
      <c r="D1447" s="41"/>
      <c r="E1447" s="41"/>
      <c r="F1447" s="42"/>
      <c r="G1447" s="41"/>
      <c r="H1447" s="41"/>
      <c r="I1447" s="44"/>
      <c r="J1447" s="47"/>
      <c r="K1447" s="45"/>
      <c r="L1447" s="107"/>
      <c r="M1447" s="107"/>
      <c r="N1447" s="107"/>
      <c r="O1447" s="205"/>
    </row>
    <row r="1448" spans="1:15" ht="15" customHeight="1" x14ac:dyDescent="0.25">
      <c r="A1448" s="104"/>
      <c r="B1448" s="41"/>
      <c r="C1448" s="43"/>
      <c r="D1448" s="41"/>
      <c r="E1448" s="41"/>
      <c r="F1448" s="42"/>
      <c r="G1448" s="41"/>
      <c r="H1448" s="41"/>
      <c r="I1448" s="44"/>
      <c r="J1448" s="47"/>
      <c r="K1448" s="45"/>
      <c r="L1448" s="107"/>
      <c r="M1448" s="107"/>
      <c r="N1448" s="107"/>
      <c r="O1448" s="205"/>
    </row>
    <row r="1449" spans="1:15" ht="15" customHeight="1" x14ac:dyDescent="0.25">
      <c r="A1449" s="104"/>
      <c r="B1449" s="41"/>
      <c r="C1449" s="43"/>
      <c r="D1449" s="41"/>
      <c r="E1449" s="41"/>
      <c r="F1449" s="42"/>
      <c r="G1449" s="41"/>
      <c r="H1449" s="41"/>
      <c r="I1449" s="44"/>
      <c r="J1449" s="47"/>
      <c r="K1449" s="45"/>
      <c r="L1449" s="107"/>
      <c r="M1449" s="107"/>
      <c r="N1449" s="107"/>
      <c r="O1449" s="205"/>
    </row>
    <row r="1450" spans="1:15" ht="15" customHeight="1" x14ac:dyDescent="0.25">
      <c r="A1450" s="104"/>
      <c r="B1450" s="41"/>
      <c r="C1450" s="43"/>
      <c r="D1450" s="41"/>
      <c r="E1450" s="41"/>
      <c r="F1450" s="42"/>
      <c r="G1450" s="41"/>
      <c r="H1450" s="41"/>
      <c r="I1450" s="44"/>
      <c r="J1450" s="47"/>
      <c r="K1450" s="45"/>
      <c r="L1450" s="107"/>
      <c r="M1450" s="107"/>
      <c r="N1450" s="107"/>
      <c r="O1450" s="205"/>
    </row>
    <row r="1451" spans="1:15" ht="15" customHeight="1" x14ac:dyDescent="0.25">
      <c r="A1451" s="104"/>
      <c r="B1451" s="41"/>
      <c r="C1451" s="43"/>
      <c r="D1451" s="41"/>
      <c r="E1451" s="41"/>
      <c r="F1451" s="42"/>
      <c r="G1451" s="41"/>
      <c r="H1451" s="41"/>
      <c r="I1451" s="44"/>
      <c r="J1451" s="47"/>
      <c r="K1451" s="45"/>
      <c r="L1451" s="107"/>
      <c r="M1451" s="107"/>
      <c r="N1451" s="107"/>
      <c r="O1451" s="205"/>
    </row>
    <row r="1452" spans="1:15" ht="15" customHeight="1" x14ac:dyDescent="0.25">
      <c r="A1452" s="104"/>
      <c r="B1452" s="41"/>
      <c r="C1452" s="43"/>
      <c r="D1452" s="41"/>
      <c r="E1452" s="41"/>
      <c r="F1452" s="42"/>
      <c r="G1452" s="41"/>
      <c r="H1452" s="41"/>
      <c r="I1452" s="44"/>
      <c r="J1452" s="47"/>
      <c r="K1452" s="45"/>
      <c r="L1452" s="107"/>
      <c r="M1452" s="107"/>
      <c r="N1452" s="107"/>
      <c r="O1452" s="205"/>
    </row>
    <row r="1453" spans="1:15" ht="15" customHeight="1" x14ac:dyDescent="0.25">
      <c r="A1453" s="104"/>
      <c r="B1453" s="41"/>
      <c r="C1453" s="43"/>
      <c r="D1453" s="41"/>
      <c r="E1453" s="41"/>
      <c r="F1453" s="42"/>
      <c r="G1453" s="41"/>
      <c r="H1453" s="41"/>
      <c r="I1453" s="44"/>
      <c r="J1453" s="47"/>
      <c r="K1453" s="45"/>
      <c r="L1453" s="107"/>
      <c r="M1453" s="107"/>
      <c r="N1453" s="107"/>
      <c r="O1453" s="205"/>
    </row>
    <row r="1454" spans="1:15" ht="15" customHeight="1" x14ac:dyDescent="0.25">
      <c r="A1454" s="104"/>
      <c r="B1454" s="41"/>
      <c r="C1454" s="43"/>
      <c r="D1454" s="41"/>
      <c r="E1454" s="41"/>
      <c r="F1454" s="42"/>
      <c r="G1454" s="41"/>
      <c r="H1454" s="41"/>
      <c r="I1454" s="44"/>
      <c r="J1454" s="47"/>
      <c r="K1454" s="45"/>
      <c r="L1454" s="107"/>
      <c r="M1454" s="107"/>
      <c r="N1454" s="107"/>
      <c r="O1454" s="205"/>
    </row>
    <row r="1455" spans="1:15" ht="15" customHeight="1" x14ac:dyDescent="0.25">
      <c r="A1455" s="104"/>
      <c r="B1455" s="41"/>
      <c r="C1455" s="43"/>
      <c r="D1455" s="41"/>
      <c r="E1455" s="41"/>
      <c r="F1455" s="42"/>
      <c r="G1455" s="41"/>
      <c r="H1455" s="41"/>
      <c r="I1455" s="44"/>
      <c r="J1455" s="47"/>
      <c r="K1455" s="45"/>
      <c r="L1455" s="107"/>
      <c r="M1455" s="107"/>
      <c r="N1455" s="107"/>
      <c r="O1455" s="205"/>
    </row>
    <row r="1456" spans="1:15" ht="15" customHeight="1" x14ac:dyDescent="0.25">
      <c r="A1456" s="104"/>
      <c r="B1456" s="41"/>
      <c r="C1456" s="43"/>
      <c r="D1456" s="41"/>
      <c r="E1456" s="41"/>
      <c r="F1456" s="42"/>
      <c r="G1456" s="41"/>
      <c r="H1456" s="41"/>
      <c r="I1456" s="44"/>
      <c r="J1456" s="47"/>
      <c r="K1456" s="45"/>
      <c r="L1456" s="107"/>
      <c r="M1456" s="107"/>
      <c r="N1456" s="107"/>
      <c r="O1456" s="205"/>
    </row>
    <row r="1457" spans="1:15" ht="15" customHeight="1" x14ac:dyDescent="0.25">
      <c r="A1457" s="104"/>
      <c r="B1457" s="41"/>
      <c r="C1457" s="43"/>
      <c r="D1457" s="41"/>
      <c r="E1457" s="41"/>
      <c r="F1457" s="42"/>
      <c r="G1457" s="41"/>
      <c r="H1457" s="41"/>
      <c r="I1457" s="44"/>
      <c r="J1457" s="47"/>
      <c r="K1457" s="45"/>
      <c r="L1457" s="107"/>
      <c r="M1457" s="107"/>
      <c r="N1457" s="107"/>
      <c r="O1457" s="205"/>
    </row>
    <row r="1458" spans="1:15" ht="15" customHeight="1" x14ac:dyDescent="0.25">
      <c r="A1458" s="104"/>
      <c r="B1458" s="41"/>
      <c r="C1458" s="43"/>
      <c r="D1458" s="41"/>
      <c r="E1458" s="41"/>
      <c r="F1458" s="42"/>
      <c r="G1458" s="41"/>
      <c r="H1458" s="41"/>
      <c r="I1458" s="44"/>
      <c r="J1458" s="47"/>
      <c r="K1458" s="45"/>
      <c r="L1458" s="107"/>
      <c r="M1458" s="107"/>
      <c r="N1458" s="107"/>
      <c r="O1458" s="205"/>
    </row>
    <row r="1459" spans="1:15" ht="15" customHeight="1" x14ac:dyDescent="0.25">
      <c r="A1459" s="104"/>
      <c r="B1459" s="41"/>
      <c r="C1459" s="43"/>
      <c r="D1459" s="41"/>
      <c r="E1459" s="41"/>
      <c r="F1459" s="42"/>
      <c r="G1459" s="41"/>
      <c r="H1459" s="41"/>
      <c r="I1459" s="44"/>
      <c r="J1459" s="47"/>
      <c r="K1459" s="45"/>
      <c r="L1459" s="107"/>
      <c r="M1459" s="107"/>
      <c r="N1459" s="107"/>
      <c r="O1459" s="205"/>
    </row>
    <row r="1460" spans="1:15" ht="15" customHeight="1" x14ac:dyDescent="0.25">
      <c r="A1460" s="104"/>
      <c r="B1460" s="41"/>
      <c r="C1460" s="43"/>
      <c r="D1460" s="41"/>
      <c r="E1460" s="41"/>
      <c r="F1460" s="42"/>
      <c r="G1460" s="41"/>
      <c r="H1460" s="41"/>
      <c r="I1460" s="44"/>
      <c r="J1460" s="47"/>
      <c r="K1460" s="45"/>
      <c r="L1460" s="107"/>
      <c r="M1460" s="107"/>
      <c r="N1460" s="107"/>
      <c r="O1460" s="205"/>
    </row>
    <row r="1461" spans="1:15" ht="15" customHeight="1" x14ac:dyDescent="0.25">
      <c r="A1461" s="104"/>
      <c r="B1461" s="41"/>
      <c r="C1461" s="43"/>
      <c r="D1461" s="41"/>
      <c r="E1461" s="41"/>
      <c r="F1461" s="42"/>
      <c r="G1461" s="41"/>
      <c r="H1461" s="41"/>
      <c r="I1461" s="44"/>
      <c r="J1461" s="47"/>
      <c r="K1461" s="45"/>
      <c r="L1461" s="107"/>
      <c r="M1461" s="107"/>
      <c r="N1461" s="107"/>
      <c r="O1461" s="205"/>
    </row>
    <row r="1462" spans="1:15" ht="15" customHeight="1" x14ac:dyDescent="0.25">
      <c r="A1462" s="104"/>
      <c r="B1462" s="41"/>
      <c r="C1462" s="43"/>
      <c r="D1462" s="41"/>
      <c r="E1462" s="41"/>
      <c r="F1462" s="42"/>
      <c r="G1462" s="41"/>
      <c r="H1462" s="41"/>
      <c r="I1462" s="44"/>
      <c r="J1462" s="47"/>
      <c r="K1462" s="45"/>
      <c r="L1462" s="107"/>
      <c r="M1462" s="107"/>
      <c r="N1462" s="107"/>
      <c r="O1462" s="205"/>
    </row>
    <row r="1463" spans="1:15" ht="15" customHeight="1" x14ac:dyDescent="0.25">
      <c r="A1463" s="104"/>
      <c r="B1463" s="41"/>
      <c r="C1463" s="43"/>
      <c r="D1463" s="41"/>
      <c r="E1463" s="41"/>
      <c r="F1463" s="42"/>
      <c r="G1463" s="41"/>
      <c r="H1463" s="41"/>
      <c r="I1463" s="44"/>
      <c r="J1463" s="47"/>
      <c r="K1463" s="45"/>
      <c r="L1463" s="107"/>
      <c r="M1463" s="107"/>
      <c r="N1463" s="107"/>
      <c r="O1463" s="205"/>
    </row>
    <row r="1464" spans="1:15" ht="15" customHeight="1" x14ac:dyDescent="0.25">
      <c r="A1464" s="104"/>
      <c r="B1464" s="41"/>
      <c r="C1464" s="43"/>
      <c r="D1464" s="41"/>
      <c r="E1464" s="41"/>
      <c r="F1464" s="42"/>
      <c r="G1464" s="41"/>
      <c r="H1464" s="41"/>
      <c r="I1464" s="44"/>
      <c r="J1464" s="47"/>
      <c r="K1464" s="45"/>
      <c r="L1464" s="107"/>
      <c r="M1464" s="107"/>
      <c r="N1464" s="107"/>
      <c r="O1464" s="205"/>
    </row>
    <row r="1465" spans="1:15" ht="15" customHeight="1" x14ac:dyDescent="0.25">
      <c r="A1465" s="104"/>
      <c r="B1465" s="41"/>
      <c r="C1465" s="43"/>
      <c r="D1465" s="41"/>
      <c r="E1465" s="41"/>
      <c r="F1465" s="42"/>
      <c r="G1465" s="41"/>
      <c r="H1465" s="41"/>
      <c r="I1465" s="44"/>
      <c r="J1465" s="47"/>
      <c r="K1465" s="45"/>
      <c r="L1465" s="107"/>
      <c r="M1465" s="107"/>
      <c r="N1465" s="107"/>
      <c r="O1465" s="205"/>
    </row>
    <row r="1466" spans="1:15" ht="15" customHeight="1" x14ac:dyDescent="0.25">
      <c r="A1466" s="104"/>
      <c r="B1466" s="41"/>
      <c r="C1466" s="43"/>
      <c r="D1466" s="41"/>
      <c r="E1466" s="41"/>
      <c r="F1466" s="42"/>
      <c r="G1466" s="41"/>
      <c r="H1466" s="41"/>
      <c r="I1466" s="44"/>
      <c r="J1466" s="47"/>
      <c r="K1466" s="45"/>
      <c r="L1466" s="107"/>
      <c r="M1466" s="107"/>
      <c r="N1466" s="107"/>
      <c r="O1466" s="205"/>
    </row>
    <row r="1467" spans="1:15" ht="15" customHeight="1" x14ac:dyDescent="0.25">
      <c r="A1467" s="104"/>
      <c r="B1467" s="41"/>
      <c r="C1467" s="43"/>
      <c r="D1467" s="41"/>
      <c r="E1467" s="41"/>
      <c r="F1467" s="42"/>
      <c r="G1467" s="41"/>
      <c r="H1467" s="41"/>
      <c r="I1467" s="44"/>
      <c r="J1467" s="47"/>
      <c r="K1467" s="45"/>
      <c r="L1467" s="107"/>
      <c r="M1467" s="107"/>
      <c r="N1467" s="107"/>
      <c r="O1467" s="205"/>
    </row>
    <row r="1468" spans="1:15" ht="15" customHeight="1" x14ac:dyDescent="0.25">
      <c r="A1468" s="104"/>
      <c r="B1468" s="41"/>
      <c r="C1468" s="43"/>
      <c r="D1468" s="41"/>
      <c r="E1468" s="41"/>
      <c r="F1468" s="42"/>
      <c r="G1468" s="41"/>
      <c r="H1468" s="41"/>
      <c r="I1468" s="44"/>
      <c r="J1468" s="47"/>
      <c r="K1468" s="45"/>
      <c r="L1468" s="107"/>
      <c r="M1468" s="107"/>
      <c r="N1468" s="107"/>
      <c r="O1468" s="205"/>
    </row>
    <row r="1469" spans="1:15" ht="15" customHeight="1" x14ac:dyDescent="0.25">
      <c r="A1469" s="104"/>
      <c r="B1469" s="41"/>
      <c r="C1469" s="43"/>
      <c r="D1469" s="41"/>
      <c r="E1469" s="41"/>
      <c r="F1469" s="42"/>
      <c r="G1469" s="41"/>
      <c r="H1469" s="41"/>
      <c r="I1469" s="44"/>
      <c r="J1469" s="47"/>
      <c r="K1469" s="45"/>
      <c r="L1469" s="107"/>
      <c r="M1469" s="107"/>
      <c r="N1469" s="107"/>
      <c r="O1469" s="205"/>
    </row>
    <row r="1470" spans="1:15" ht="15" customHeight="1" x14ac:dyDescent="0.25">
      <c r="A1470" s="104"/>
      <c r="B1470" s="41"/>
      <c r="C1470" s="43"/>
      <c r="D1470" s="41"/>
      <c r="E1470" s="41"/>
      <c r="F1470" s="42"/>
      <c r="G1470" s="41"/>
      <c r="H1470" s="41"/>
      <c r="I1470" s="44"/>
      <c r="J1470" s="47"/>
      <c r="K1470" s="45"/>
      <c r="L1470" s="107"/>
      <c r="M1470" s="107"/>
      <c r="N1470" s="107"/>
      <c r="O1470" s="205"/>
    </row>
    <row r="1471" spans="1:15" ht="15" customHeight="1" x14ac:dyDescent="0.25">
      <c r="A1471" s="104"/>
      <c r="B1471" s="41"/>
      <c r="C1471" s="43"/>
      <c r="D1471" s="41"/>
      <c r="E1471" s="41"/>
      <c r="F1471" s="42"/>
      <c r="G1471" s="41"/>
      <c r="H1471" s="41"/>
      <c r="I1471" s="44"/>
      <c r="J1471" s="47"/>
      <c r="K1471" s="45"/>
      <c r="L1471" s="107"/>
      <c r="M1471" s="107"/>
      <c r="N1471" s="107"/>
      <c r="O1471" s="205"/>
    </row>
    <row r="1472" spans="1:15" ht="15" customHeight="1" x14ac:dyDescent="0.25">
      <c r="A1472" s="104"/>
      <c r="B1472" s="41"/>
      <c r="C1472" s="43"/>
      <c r="D1472" s="41"/>
      <c r="E1472" s="41"/>
      <c r="F1472" s="42"/>
      <c r="G1472" s="41"/>
      <c r="H1472" s="41"/>
      <c r="I1472" s="44"/>
      <c r="J1472" s="47"/>
      <c r="K1472" s="45"/>
      <c r="L1472" s="107"/>
      <c r="M1472" s="107"/>
      <c r="N1472" s="107"/>
      <c r="O1472" s="205"/>
    </row>
    <row r="1473" spans="1:15" ht="15" customHeight="1" x14ac:dyDescent="0.25">
      <c r="A1473" s="104"/>
      <c r="B1473" s="41"/>
      <c r="C1473" s="43"/>
      <c r="D1473" s="41"/>
      <c r="E1473" s="41"/>
      <c r="F1473" s="42"/>
      <c r="G1473" s="41"/>
      <c r="H1473" s="41"/>
      <c r="I1473" s="44"/>
      <c r="J1473" s="47"/>
      <c r="K1473" s="45"/>
      <c r="L1473" s="107"/>
      <c r="M1473" s="107"/>
      <c r="N1473" s="107"/>
      <c r="O1473" s="205"/>
    </row>
    <row r="1474" spans="1:15" ht="15" customHeight="1" x14ac:dyDescent="0.25">
      <c r="A1474" s="104"/>
      <c r="B1474" s="41"/>
      <c r="C1474" s="43"/>
      <c r="D1474" s="41"/>
      <c r="E1474" s="41"/>
      <c r="F1474" s="42"/>
      <c r="G1474" s="41"/>
      <c r="H1474" s="41"/>
      <c r="I1474" s="44"/>
      <c r="J1474" s="47"/>
      <c r="K1474" s="45"/>
      <c r="L1474" s="107"/>
      <c r="M1474" s="107"/>
      <c r="N1474" s="107"/>
      <c r="O1474" s="205"/>
    </row>
    <row r="1475" spans="1:15" ht="15" customHeight="1" x14ac:dyDescent="0.25">
      <c r="A1475" s="104"/>
      <c r="B1475" s="41"/>
      <c r="C1475" s="43"/>
      <c r="D1475" s="41"/>
      <c r="E1475" s="41"/>
      <c r="F1475" s="42"/>
      <c r="G1475" s="41"/>
      <c r="H1475" s="41"/>
      <c r="I1475" s="44"/>
      <c r="J1475" s="47"/>
      <c r="K1475" s="45"/>
      <c r="L1475" s="107"/>
      <c r="M1475" s="107"/>
      <c r="N1475" s="107"/>
      <c r="O1475" s="205"/>
    </row>
    <row r="1476" spans="1:15" ht="15" customHeight="1" x14ac:dyDescent="0.25">
      <c r="A1476" s="104"/>
      <c r="B1476" s="41"/>
      <c r="C1476" s="43"/>
      <c r="D1476" s="41"/>
      <c r="E1476" s="41"/>
      <c r="F1476" s="42"/>
      <c r="G1476" s="41"/>
      <c r="H1476" s="41"/>
      <c r="I1476" s="44"/>
      <c r="J1476" s="47"/>
      <c r="K1476" s="45"/>
      <c r="L1476" s="107"/>
      <c r="M1476" s="107"/>
      <c r="N1476" s="107"/>
      <c r="O1476" s="205"/>
    </row>
    <row r="1477" spans="1:15" ht="15" customHeight="1" x14ac:dyDescent="0.25">
      <c r="A1477" s="104"/>
      <c r="B1477" s="41"/>
      <c r="C1477" s="43"/>
      <c r="D1477" s="41"/>
      <c r="E1477" s="41"/>
      <c r="F1477" s="42"/>
      <c r="G1477" s="41"/>
      <c r="H1477" s="41"/>
      <c r="I1477" s="44"/>
      <c r="J1477" s="47"/>
      <c r="K1477" s="45"/>
      <c r="L1477" s="107"/>
      <c r="M1477" s="107"/>
      <c r="N1477" s="107"/>
      <c r="O1477" s="205"/>
    </row>
    <row r="1478" spans="1:15" ht="15" customHeight="1" x14ac:dyDescent="0.25">
      <c r="A1478" s="104"/>
      <c r="B1478" s="41"/>
      <c r="C1478" s="43"/>
      <c r="D1478" s="41"/>
      <c r="E1478" s="41"/>
      <c r="F1478" s="42"/>
      <c r="G1478" s="41"/>
      <c r="H1478" s="41"/>
      <c r="I1478" s="44"/>
      <c r="J1478" s="47"/>
      <c r="K1478" s="45"/>
      <c r="L1478" s="107"/>
      <c r="M1478" s="107"/>
      <c r="N1478" s="107"/>
      <c r="O1478" s="205"/>
    </row>
    <row r="1479" spans="1:15" ht="15" customHeight="1" x14ac:dyDescent="0.25">
      <c r="A1479" s="104"/>
      <c r="B1479" s="41"/>
      <c r="C1479" s="43"/>
      <c r="D1479" s="41"/>
      <c r="E1479" s="41"/>
      <c r="F1479" s="42"/>
      <c r="G1479" s="41"/>
      <c r="H1479" s="41"/>
      <c r="I1479" s="44"/>
      <c r="J1479" s="47"/>
      <c r="K1479" s="45"/>
      <c r="L1479" s="107"/>
      <c r="M1479" s="107"/>
      <c r="N1479" s="107"/>
      <c r="O1479" s="205"/>
    </row>
    <row r="1480" spans="1:15" ht="15" customHeight="1" x14ac:dyDescent="0.25">
      <c r="A1480" s="104"/>
      <c r="B1480" s="41"/>
      <c r="C1480" s="43"/>
      <c r="D1480" s="41"/>
      <c r="E1480" s="41"/>
      <c r="F1480" s="42"/>
      <c r="G1480" s="41"/>
      <c r="H1480" s="41"/>
      <c r="I1480" s="44"/>
      <c r="J1480" s="47"/>
      <c r="K1480" s="45"/>
      <c r="L1480" s="107"/>
      <c r="M1480" s="107"/>
      <c r="N1480" s="107"/>
      <c r="O1480" s="205"/>
    </row>
    <row r="1481" spans="1:15" ht="15" customHeight="1" x14ac:dyDescent="0.25">
      <c r="A1481" s="104"/>
      <c r="B1481" s="41"/>
      <c r="C1481" s="43"/>
      <c r="D1481" s="41"/>
      <c r="E1481" s="41"/>
      <c r="F1481" s="42"/>
      <c r="G1481" s="41"/>
      <c r="H1481" s="41"/>
      <c r="I1481" s="44"/>
      <c r="J1481" s="47"/>
      <c r="K1481" s="45"/>
      <c r="L1481" s="107"/>
      <c r="M1481" s="107"/>
      <c r="N1481" s="107"/>
      <c r="O1481" s="205"/>
    </row>
    <row r="1482" spans="1:15" ht="15" customHeight="1" x14ac:dyDescent="0.25">
      <c r="A1482" s="104"/>
      <c r="B1482" s="41"/>
      <c r="C1482" s="43"/>
      <c r="D1482" s="41"/>
      <c r="E1482" s="41"/>
      <c r="F1482" s="42"/>
      <c r="G1482" s="41"/>
      <c r="H1482" s="41"/>
      <c r="I1482" s="44"/>
      <c r="J1482" s="47"/>
      <c r="K1482" s="45"/>
      <c r="L1482" s="107"/>
      <c r="M1482" s="107"/>
      <c r="N1482" s="107"/>
      <c r="O1482" s="205"/>
    </row>
    <row r="1483" spans="1:15" ht="15" customHeight="1" x14ac:dyDescent="0.25">
      <c r="A1483" s="104"/>
      <c r="B1483" s="41"/>
      <c r="C1483" s="43"/>
      <c r="D1483" s="41"/>
      <c r="E1483" s="41"/>
      <c r="F1483" s="42"/>
      <c r="G1483" s="41"/>
      <c r="H1483" s="41"/>
      <c r="I1483" s="44"/>
      <c r="J1483" s="47"/>
      <c r="K1483" s="45"/>
      <c r="L1483" s="107"/>
      <c r="M1483" s="107"/>
      <c r="N1483" s="107"/>
      <c r="O1483" s="205"/>
    </row>
    <row r="1484" spans="1:15" ht="15" customHeight="1" x14ac:dyDescent="0.25">
      <c r="A1484" s="104"/>
      <c r="B1484" s="41"/>
      <c r="C1484" s="43"/>
      <c r="D1484" s="41"/>
      <c r="E1484" s="41"/>
      <c r="F1484" s="42"/>
      <c r="G1484" s="41"/>
      <c r="H1484" s="41"/>
      <c r="I1484" s="44"/>
      <c r="J1484" s="47"/>
      <c r="K1484" s="45"/>
      <c r="L1484" s="107"/>
      <c r="M1484" s="107"/>
      <c r="N1484" s="107"/>
      <c r="O1484" s="205"/>
    </row>
    <row r="1485" spans="1:15" ht="15" customHeight="1" x14ac:dyDescent="0.25">
      <c r="A1485" s="104"/>
      <c r="B1485" s="41"/>
      <c r="C1485" s="43"/>
      <c r="D1485" s="41"/>
      <c r="E1485" s="41"/>
      <c r="F1485" s="42"/>
      <c r="G1485" s="41"/>
      <c r="H1485" s="41"/>
      <c r="I1485" s="44"/>
      <c r="J1485" s="47"/>
      <c r="K1485" s="45"/>
      <c r="L1485" s="107"/>
      <c r="M1485" s="107"/>
      <c r="N1485" s="107"/>
      <c r="O1485" s="205"/>
    </row>
    <row r="1486" spans="1:15" ht="15" customHeight="1" x14ac:dyDescent="0.25">
      <c r="A1486" s="104"/>
      <c r="B1486" s="41"/>
      <c r="C1486" s="43"/>
      <c r="D1486" s="41"/>
      <c r="E1486" s="41"/>
      <c r="F1486" s="42"/>
      <c r="G1486" s="41"/>
      <c r="H1486" s="41"/>
      <c r="I1486" s="44"/>
      <c r="J1486" s="47"/>
      <c r="K1486" s="45"/>
      <c r="L1486" s="107"/>
      <c r="M1486" s="107"/>
      <c r="N1486" s="107"/>
      <c r="O1486" s="205"/>
    </row>
    <row r="1487" spans="1:15" ht="15" customHeight="1" x14ac:dyDescent="0.25">
      <c r="A1487" s="104"/>
      <c r="B1487" s="41"/>
      <c r="C1487" s="43"/>
      <c r="D1487" s="41"/>
      <c r="E1487" s="41"/>
      <c r="F1487" s="42"/>
      <c r="G1487" s="41"/>
      <c r="H1487" s="41"/>
      <c r="I1487" s="44"/>
      <c r="J1487" s="47"/>
      <c r="K1487" s="45"/>
      <c r="L1487" s="107"/>
      <c r="M1487" s="107"/>
      <c r="N1487" s="107"/>
      <c r="O1487" s="205"/>
    </row>
    <row r="1488" spans="1:15" ht="15" customHeight="1" x14ac:dyDescent="0.25">
      <c r="A1488" s="104"/>
      <c r="B1488" s="41"/>
      <c r="C1488" s="43"/>
      <c r="D1488" s="41"/>
      <c r="E1488" s="41"/>
      <c r="F1488" s="42"/>
      <c r="G1488" s="41"/>
      <c r="H1488" s="41"/>
      <c r="I1488" s="44"/>
      <c r="J1488" s="47"/>
      <c r="K1488" s="45"/>
      <c r="L1488" s="107"/>
      <c r="M1488" s="107"/>
      <c r="N1488" s="107"/>
      <c r="O1488" s="205"/>
    </row>
    <row r="1489" spans="1:15" ht="15" customHeight="1" x14ac:dyDescent="0.25">
      <c r="A1489" s="104"/>
      <c r="B1489" s="41"/>
      <c r="C1489" s="43"/>
      <c r="D1489" s="41"/>
      <c r="E1489" s="41"/>
      <c r="F1489" s="42"/>
      <c r="G1489" s="41"/>
      <c r="H1489" s="41"/>
      <c r="I1489" s="44"/>
      <c r="J1489" s="47"/>
      <c r="K1489" s="45"/>
      <c r="L1489" s="107"/>
      <c r="M1489" s="107"/>
      <c r="N1489" s="107"/>
      <c r="O1489" s="205"/>
    </row>
    <row r="1490" spans="1:15" ht="15" customHeight="1" x14ac:dyDescent="0.25">
      <c r="A1490" s="104"/>
      <c r="B1490" s="41"/>
      <c r="C1490" s="43"/>
      <c r="D1490" s="41"/>
      <c r="E1490" s="41"/>
      <c r="F1490" s="42"/>
      <c r="G1490" s="41"/>
      <c r="H1490" s="41"/>
      <c r="I1490" s="44"/>
      <c r="J1490" s="47"/>
      <c r="K1490" s="45"/>
      <c r="L1490" s="107"/>
      <c r="M1490" s="107"/>
      <c r="N1490" s="107"/>
      <c r="O1490" s="205"/>
    </row>
    <row r="1491" spans="1:15" ht="15" customHeight="1" x14ac:dyDescent="0.25">
      <c r="A1491" s="104"/>
      <c r="B1491" s="41"/>
      <c r="C1491" s="43"/>
      <c r="D1491" s="41"/>
      <c r="E1491" s="41"/>
      <c r="F1491" s="42"/>
      <c r="G1491" s="41"/>
      <c r="H1491" s="41"/>
      <c r="I1491" s="44"/>
      <c r="J1491" s="47"/>
      <c r="K1491" s="45"/>
      <c r="L1491" s="107"/>
      <c r="M1491" s="107"/>
      <c r="N1491" s="107"/>
      <c r="O1491" s="205"/>
    </row>
    <row r="1492" spans="1:15" ht="15" customHeight="1" x14ac:dyDescent="0.25">
      <c r="A1492" s="104"/>
      <c r="B1492" s="41"/>
      <c r="C1492" s="43"/>
      <c r="D1492" s="41"/>
      <c r="E1492" s="41"/>
      <c r="F1492" s="42"/>
      <c r="G1492" s="41"/>
      <c r="H1492" s="41"/>
      <c r="I1492" s="44"/>
      <c r="J1492" s="47"/>
      <c r="K1492" s="45"/>
      <c r="L1492" s="107"/>
      <c r="M1492" s="107"/>
      <c r="N1492" s="107"/>
      <c r="O1492" s="205"/>
    </row>
    <row r="1493" spans="1:15" ht="15" customHeight="1" x14ac:dyDescent="0.25">
      <c r="A1493" s="104"/>
      <c r="B1493" s="41"/>
      <c r="C1493" s="43"/>
      <c r="D1493" s="41"/>
      <c r="E1493" s="41"/>
      <c r="F1493" s="42"/>
      <c r="G1493" s="41"/>
      <c r="H1493" s="41"/>
      <c r="I1493" s="44"/>
      <c r="J1493" s="47"/>
      <c r="K1493" s="45"/>
      <c r="L1493" s="107"/>
      <c r="M1493" s="107"/>
      <c r="N1493" s="107"/>
      <c r="O1493" s="205"/>
    </row>
    <row r="1494" spans="1:15" ht="15" customHeight="1" x14ac:dyDescent="0.25">
      <c r="A1494" s="104"/>
      <c r="B1494" s="41"/>
      <c r="C1494" s="43"/>
      <c r="D1494" s="41"/>
      <c r="E1494" s="41"/>
      <c r="F1494" s="42"/>
      <c r="G1494" s="41"/>
      <c r="H1494" s="41"/>
      <c r="I1494" s="44"/>
      <c r="J1494" s="47"/>
      <c r="K1494" s="45"/>
      <c r="L1494" s="107"/>
      <c r="M1494" s="107"/>
      <c r="N1494" s="107"/>
      <c r="O1494" s="205"/>
    </row>
    <row r="1495" spans="1:15" ht="15" customHeight="1" x14ac:dyDescent="0.25">
      <c r="A1495" s="104"/>
      <c r="B1495" s="41"/>
      <c r="C1495" s="43"/>
      <c r="D1495" s="41"/>
      <c r="E1495" s="41"/>
      <c r="F1495" s="42"/>
      <c r="G1495" s="41"/>
      <c r="H1495" s="41"/>
      <c r="I1495" s="44"/>
      <c r="J1495" s="47"/>
      <c r="K1495" s="45"/>
      <c r="L1495" s="107"/>
      <c r="M1495" s="107"/>
      <c r="N1495" s="107"/>
      <c r="O1495" s="205"/>
    </row>
    <row r="1496" spans="1:15" ht="15" customHeight="1" x14ac:dyDescent="0.25">
      <c r="A1496" s="104"/>
      <c r="B1496" s="41"/>
      <c r="C1496" s="43"/>
      <c r="D1496" s="41"/>
      <c r="E1496" s="41"/>
      <c r="F1496" s="42"/>
      <c r="G1496" s="41"/>
      <c r="H1496" s="41"/>
      <c r="I1496" s="44"/>
      <c r="J1496" s="47"/>
      <c r="K1496" s="45"/>
      <c r="L1496" s="107"/>
      <c r="M1496" s="107"/>
      <c r="N1496" s="107"/>
      <c r="O1496" s="205"/>
    </row>
    <row r="1497" spans="1:15" ht="15" customHeight="1" x14ac:dyDescent="0.25">
      <c r="A1497" s="104"/>
      <c r="B1497" s="41"/>
      <c r="C1497" s="43"/>
      <c r="D1497" s="41"/>
      <c r="E1497" s="41"/>
      <c r="F1497" s="42"/>
      <c r="G1497" s="41"/>
      <c r="H1497" s="41"/>
      <c r="I1497" s="44"/>
      <c r="J1497" s="47"/>
      <c r="K1497" s="45"/>
      <c r="L1497" s="107"/>
      <c r="M1497" s="107"/>
      <c r="N1497" s="107"/>
      <c r="O1497" s="205"/>
    </row>
    <row r="1498" spans="1:15" ht="15" customHeight="1" x14ac:dyDescent="0.25">
      <c r="A1498" s="104"/>
      <c r="B1498" s="41"/>
      <c r="C1498" s="43"/>
      <c r="D1498" s="41"/>
      <c r="E1498" s="41"/>
      <c r="F1498" s="42"/>
      <c r="G1498" s="41"/>
      <c r="H1498" s="41"/>
      <c r="I1498" s="44"/>
      <c r="J1498" s="47"/>
      <c r="K1498" s="45"/>
      <c r="L1498" s="107"/>
      <c r="M1498" s="107"/>
      <c r="N1498" s="107"/>
      <c r="O1498" s="205"/>
    </row>
    <row r="1499" spans="1:15" ht="15" customHeight="1" x14ac:dyDescent="0.25">
      <c r="A1499" s="104"/>
      <c r="B1499" s="41"/>
      <c r="C1499" s="43"/>
      <c r="D1499" s="41"/>
      <c r="E1499" s="41"/>
      <c r="F1499" s="42"/>
      <c r="G1499" s="41"/>
      <c r="H1499" s="41"/>
      <c r="I1499" s="44"/>
      <c r="J1499" s="47"/>
      <c r="K1499" s="45"/>
      <c r="L1499" s="107"/>
      <c r="M1499" s="107"/>
      <c r="N1499" s="107"/>
      <c r="O1499" s="205"/>
    </row>
    <row r="1500" spans="1:15" ht="15" customHeight="1" x14ac:dyDescent="0.25">
      <c r="A1500" s="104"/>
      <c r="B1500" s="41"/>
      <c r="C1500" s="43"/>
      <c r="D1500" s="41"/>
      <c r="E1500" s="41"/>
      <c r="F1500" s="42"/>
      <c r="G1500" s="41"/>
      <c r="H1500" s="41"/>
      <c r="I1500" s="44"/>
      <c r="J1500" s="47"/>
      <c r="K1500" s="45"/>
      <c r="L1500" s="107"/>
      <c r="M1500" s="107"/>
      <c r="N1500" s="107"/>
      <c r="O1500" s="205"/>
    </row>
    <row r="1501" spans="1:15" ht="15" customHeight="1" x14ac:dyDescent="0.25">
      <c r="A1501" s="104"/>
      <c r="B1501" s="41"/>
      <c r="C1501" s="43"/>
      <c r="D1501" s="41"/>
      <c r="E1501" s="41"/>
      <c r="F1501" s="42"/>
      <c r="G1501" s="41"/>
      <c r="H1501" s="41"/>
      <c r="I1501" s="44"/>
      <c r="J1501" s="47"/>
      <c r="K1501" s="45"/>
      <c r="L1501" s="107"/>
      <c r="M1501" s="107"/>
      <c r="N1501" s="107"/>
      <c r="O1501" s="205"/>
    </row>
    <row r="1502" spans="1:15" ht="15" customHeight="1" x14ac:dyDescent="0.25">
      <c r="A1502" s="104"/>
      <c r="B1502" s="41"/>
      <c r="C1502" s="43"/>
      <c r="D1502" s="41"/>
      <c r="E1502" s="41"/>
      <c r="F1502" s="42"/>
      <c r="G1502" s="41"/>
      <c r="H1502" s="41"/>
      <c r="I1502" s="44"/>
      <c r="J1502" s="47"/>
      <c r="K1502" s="45"/>
      <c r="L1502" s="107"/>
      <c r="M1502" s="107"/>
      <c r="N1502" s="107"/>
      <c r="O1502" s="205"/>
    </row>
    <row r="1503" spans="1:15" ht="15" customHeight="1" x14ac:dyDescent="0.25">
      <c r="A1503" s="104"/>
      <c r="B1503" s="41"/>
      <c r="C1503" s="43"/>
      <c r="D1503" s="41"/>
      <c r="E1503" s="41"/>
      <c r="F1503" s="42"/>
      <c r="G1503" s="41"/>
      <c r="H1503" s="41"/>
      <c r="I1503" s="44"/>
      <c r="J1503" s="47"/>
      <c r="K1503" s="45"/>
      <c r="L1503" s="107"/>
      <c r="M1503" s="107"/>
      <c r="N1503" s="107"/>
      <c r="O1503" s="205"/>
    </row>
    <row r="1504" spans="1:15" ht="15" customHeight="1" x14ac:dyDescent="0.25">
      <c r="A1504" s="104"/>
      <c r="B1504" s="41"/>
      <c r="C1504" s="43"/>
      <c r="D1504" s="41"/>
      <c r="E1504" s="41"/>
      <c r="F1504" s="42"/>
      <c r="G1504" s="41"/>
      <c r="H1504" s="41"/>
      <c r="I1504" s="44"/>
      <c r="J1504" s="47"/>
      <c r="K1504" s="45"/>
      <c r="L1504" s="107"/>
      <c r="M1504" s="107"/>
      <c r="N1504" s="107"/>
      <c r="O1504" s="205"/>
    </row>
    <row r="1505" spans="1:15" ht="15" customHeight="1" x14ac:dyDescent="0.25">
      <c r="A1505" s="104"/>
      <c r="B1505" s="41"/>
      <c r="C1505" s="43"/>
      <c r="D1505" s="41"/>
      <c r="E1505" s="41"/>
      <c r="F1505" s="42"/>
      <c r="G1505" s="41"/>
      <c r="H1505" s="41"/>
      <c r="I1505" s="44"/>
      <c r="J1505" s="47"/>
      <c r="K1505" s="45"/>
      <c r="L1505" s="107"/>
      <c r="M1505" s="107"/>
      <c r="N1505" s="107"/>
      <c r="O1505" s="205"/>
    </row>
    <row r="1506" spans="1:15" ht="15" customHeight="1" x14ac:dyDescent="0.25">
      <c r="A1506" s="104"/>
      <c r="B1506" s="41"/>
      <c r="C1506" s="43"/>
      <c r="D1506" s="41"/>
      <c r="E1506" s="41"/>
      <c r="F1506" s="42"/>
      <c r="G1506" s="41"/>
      <c r="H1506" s="41"/>
      <c r="I1506" s="44"/>
      <c r="J1506" s="47"/>
      <c r="K1506" s="45"/>
      <c r="L1506" s="107"/>
      <c r="M1506" s="107"/>
      <c r="N1506" s="107"/>
      <c r="O1506" s="205"/>
    </row>
    <row r="1507" spans="1:15" ht="15" customHeight="1" x14ac:dyDescent="0.25">
      <c r="A1507" s="104"/>
      <c r="B1507" s="41"/>
      <c r="C1507" s="43"/>
      <c r="D1507" s="41"/>
      <c r="E1507" s="41"/>
      <c r="F1507" s="42"/>
      <c r="G1507" s="41"/>
      <c r="H1507" s="41"/>
      <c r="I1507" s="44"/>
      <c r="J1507" s="47"/>
      <c r="K1507" s="45"/>
      <c r="L1507" s="107"/>
      <c r="M1507" s="107"/>
      <c r="N1507" s="107"/>
      <c r="O1507" s="205"/>
    </row>
    <row r="1508" spans="1:15" ht="15" customHeight="1" x14ac:dyDescent="0.25">
      <c r="A1508" s="104"/>
      <c r="B1508" s="41"/>
      <c r="C1508" s="43"/>
      <c r="D1508" s="41"/>
      <c r="E1508" s="41"/>
      <c r="F1508" s="42"/>
      <c r="G1508" s="41"/>
      <c r="H1508" s="41"/>
      <c r="I1508" s="44"/>
      <c r="J1508" s="47"/>
      <c r="K1508" s="45"/>
      <c r="L1508" s="107"/>
      <c r="M1508" s="107"/>
      <c r="N1508" s="107"/>
      <c r="O1508" s="205"/>
    </row>
    <row r="1509" spans="1:15" ht="15" customHeight="1" x14ac:dyDescent="0.25">
      <c r="A1509" s="104"/>
      <c r="B1509" s="41"/>
      <c r="C1509" s="43"/>
      <c r="D1509" s="41"/>
      <c r="E1509" s="41"/>
      <c r="F1509" s="42"/>
      <c r="G1509" s="41"/>
      <c r="H1509" s="41"/>
      <c r="I1509" s="44"/>
      <c r="J1509" s="47"/>
      <c r="K1509" s="45"/>
      <c r="L1509" s="107"/>
      <c r="M1509" s="107"/>
      <c r="N1509" s="107"/>
      <c r="O1509" s="205"/>
    </row>
    <row r="1510" spans="1:15" ht="15" customHeight="1" x14ac:dyDescent="0.25">
      <c r="A1510" s="104"/>
      <c r="B1510" s="41"/>
      <c r="C1510" s="43"/>
      <c r="D1510" s="41"/>
      <c r="E1510" s="41"/>
      <c r="F1510" s="42"/>
      <c r="G1510" s="41"/>
      <c r="H1510" s="41"/>
      <c r="I1510" s="44"/>
      <c r="J1510" s="47"/>
      <c r="K1510" s="45"/>
      <c r="L1510" s="107"/>
      <c r="M1510" s="107"/>
      <c r="N1510" s="107"/>
      <c r="O1510" s="205"/>
    </row>
    <row r="1511" spans="1:15" ht="15" customHeight="1" x14ac:dyDescent="0.25">
      <c r="A1511" s="104"/>
      <c r="B1511" s="41"/>
      <c r="C1511" s="43"/>
      <c r="D1511" s="41"/>
      <c r="E1511" s="41"/>
      <c r="F1511" s="42"/>
      <c r="G1511" s="41"/>
      <c r="H1511" s="41"/>
      <c r="I1511" s="44"/>
      <c r="J1511" s="47"/>
      <c r="K1511" s="45"/>
      <c r="L1511" s="107"/>
      <c r="M1511" s="107"/>
      <c r="N1511" s="107"/>
      <c r="O1511" s="205"/>
    </row>
    <row r="1512" spans="1:15" ht="15" customHeight="1" x14ac:dyDescent="0.25">
      <c r="A1512" s="104"/>
      <c r="B1512" s="41"/>
      <c r="C1512" s="43"/>
      <c r="D1512" s="41"/>
      <c r="E1512" s="41"/>
      <c r="F1512" s="42"/>
      <c r="G1512" s="41"/>
      <c r="H1512" s="41"/>
      <c r="I1512" s="44"/>
      <c r="J1512" s="47"/>
      <c r="K1512" s="45"/>
      <c r="L1512" s="107"/>
      <c r="M1512" s="107"/>
      <c r="N1512" s="107"/>
      <c r="O1512" s="205"/>
    </row>
    <row r="1513" spans="1:15" ht="15" customHeight="1" x14ac:dyDescent="0.25">
      <c r="A1513" s="104"/>
      <c r="B1513" s="41"/>
      <c r="C1513" s="43"/>
      <c r="D1513" s="41"/>
      <c r="E1513" s="41"/>
      <c r="F1513" s="42"/>
      <c r="G1513" s="41"/>
      <c r="H1513" s="41"/>
      <c r="I1513" s="44"/>
      <c r="J1513" s="47"/>
      <c r="K1513" s="45"/>
      <c r="L1513" s="107"/>
      <c r="M1513" s="107"/>
      <c r="N1513" s="107"/>
      <c r="O1513" s="205"/>
    </row>
    <row r="1514" spans="1:15" ht="15" customHeight="1" x14ac:dyDescent="0.25">
      <c r="A1514" s="104"/>
      <c r="B1514" s="41"/>
      <c r="C1514" s="43"/>
      <c r="D1514" s="41"/>
      <c r="E1514" s="41"/>
      <c r="F1514" s="42"/>
      <c r="G1514" s="41"/>
      <c r="H1514" s="41"/>
      <c r="I1514" s="44"/>
      <c r="J1514" s="47"/>
      <c r="K1514" s="45"/>
      <c r="L1514" s="107"/>
      <c r="M1514" s="107"/>
      <c r="N1514" s="107"/>
      <c r="O1514" s="205"/>
    </row>
    <row r="1515" spans="1:15" ht="15" customHeight="1" x14ac:dyDescent="0.25">
      <c r="A1515" s="104"/>
      <c r="B1515" s="41"/>
      <c r="C1515" s="43"/>
      <c r="D1515" s="41"/>
      <c r="E1515" s="41"/>
      <c r="F1515" s="42"/>
      <c r="G1515" s="41"/>
      <c r="H1515" s="41"/>
      <c r="I1515" s="44"/>
      <c r="J1515" s="47"/>
      <c r="K1515" s="45"/>
      <c r="L1515" s="107"/>
      <c r="M1515" s="107"/>
      <c r="N1515" s="107"/>
      <c r="O1515" s="205"/>
    </row>
    <row r="1516" spans="1:15" ht="15" customHeight="1" x14ac:dyDescent="0.25">
      <c r="A1516" s="104"/>
      <c r="B1516" s="41"/>
      <c r="C1516" s="43"/>
      <c r="D1516" s="41"/>
      <c r="E1516" s="41"/>
      <c r="F1516" s="42"/>
      <c r="G1516" s="41"/>
      <c r="H1516" s="41"/>
      <c r="I1516" s="44"/>
      <c r="J1516" s="47"/>
      <c r="K1516" s="45"/>
      <c r="L1516" s="107"/>
      <c r="M1516" s="107"/>
      <c r="N1516" s="107"/>
      <c r="O1516" s="205"/>
    </row>
    <row r="1517" spans="1:15" ht="15" customHeight="1" x14ac:dyDescent="0.25">
      <c r="A1517" s="104"/>
      <c r="B1517" s="41"/>
      <c r="C1517" s="43"/>
      <c r="D1517" s="41"/>
      <c r="E1517" s="41"/>
      <c r="F1517" s="42"/>
      <c r="G1517" s="41"/>
      <c r="H1517" s="41"/>
      <c r="I1517" s="44"/>
      <c r="J1517" s="47"/>
      <c r="K1517" s="45"/>
      <c r="L1517" s="107"/>
      <c r="M1517" s="107"/>
      <c r="N1517" s="107"/>
      <c r="O1517" s="205"/>
    </row>
    <row r="1518" spans="1:15" ht="15" customHeight="1" x14ac:dyDescent="0.25">
      <c r="A1518" s="104"/>
      <c r="B1518" s="41"/>
      <c r="C1518" s="43"/>
      <c r="D1518" s="41"/>
      <c r="E1518" s="41"/>
      <c r="F1518" s="42"/>
      <c r="G1518" s="41"/>
      <c r="H1518" s="41"/>
      <c r="I1518" s="44"/>
      <c r="J1518" s="47"/>
      <c r="K1518" s="45"/>
      <c r="L1518" s="107"/>
      <c r="M1518" s="107"/>
      <c r="N1518" s="107"/>
      <c r="O1518" s="205"/>
    </row>
    <row r="1519" spans="1:15" ht="15" customHeight="1" x14ac:dyDescent="0.25">
      <c r="A1519" s="104"/>
      <c r="B1519" s="41"/>
      <c r="C1519" s="43"/>
      <c r="D1519" s="41"/>
      <c r="E1519" s="41"/>
      <c r="F1519" s="42"/>
      <c r="G1519" s="41"/>
      <c r="H1519" s="41"/>
      <c r="I1519" s="44"/>
      <c r="J1519" s="47"/>
      <c r="K1519" s="45"/>
      <c r="L1519" s="107"/>
      <c r="M1519" s="107"/>
      <c r="N1519" s="107"/>
      <c r="O1519" s="205"/>
    </row>
    <row r="1520" spans="1:15" ht="15" customHeight="1" x14ac:dyDescent="0.25">
      <c r="A1520" s="104"/>
      <c r="B1520" s="41"/>
      <c r="C1520" s="43"/>
      <c r="D1520" s="41"/>
      <c r="E1520" s="41"/>
      <c r="F1520" s="42"/>
      <c r="G1520" s="41"/>
      <c r="H1520" s="41"/>
      <c r="I1520" s="44"/>
      <c r="J1520" s="47"/>
      <c r="K1520" s="45"/>
      <c r="L1520" s="107"/>
      <c r="M1520" s="107"/>
      <c r="N1520" s="107"/>
      <c r="O1520" s="205"/>
    </row>
    <row r="1521" spans="1:15" ht="15" customHeight="1" x14ac:dyDescent="0.25">
      <c r="A1521" s="104"/>
      <c r="B1521" s="41"/>
      <c r="C1521" s="43"/>
      <c r="D1521" s="41"/>
      <c r="E1521" s="41"/>
      <c r="F1521" s="42"/>
      <c r="G1521" s="41"/>
      <c r="H1521" s="41"/>
      <c r="I1521" s="44"/>
      <c r="J1521" s="47"/>
      <c r="K1521" s="45"/>
      <c r="L1521" s="107"/>
      <c r="M1521" s="107"/>
      <c r="N1521" s="107"/>
      <c r="O1521" s="205"/>
    </row>
    <row r="1522" spans="1:15" ht="15" customHeight="1" x14ac:dyDescent="0.25">
      <c r="A1522" s="104"/>
      <c r="B1522" s="41"/>
      <c r="C1522" s="43"/>
      <c r="D1522" s="41"/>
      <c r="E1522" s="41"/>
      <c r="F1522" s="42"/>
      <c r="G1522" s="41"/>
      <c r="H1522" s="41"/>
      <c r="I1522" s="44"/>
      <c r="J1522" s="47"/>
      <c r="K1522" s="45"/>
      <c r="L1522" s="107"/>
      <c r="M1522" s="107"/>
      <c r="N1522" s="107"/>
      <c r="O1522" s="205"/>
    </row>
    <row r="1523" spans="1:15" ht="15" customHeight="1" x14ac:dyDescent="0.25">
      <c r="A1523" s="104"/>
      <c r="B1523" s="41"/>
      <c r="C1523" s="43"/>
      <c r="D1523" s="41"/>
      <c r="E1523" s="41"/>
      <c r="F1523" s="42"/>
      <c r="G1523" s="41"/>
      <c r="H1523" s="41"/>
      <c r="I1523" s="44"/>
      <c r="J1523" s="47"/>
      <c r="K1523" s="45"/>
      <c r="L1523" s="107"/>
      <c r="M1523" s="107"/>
      <c r="N1523" s="107"/>
      <c r="O1523" s="205"/>
    </row>
    <row r="1524" spans="1:15" ht="15" customHeight="1" x14ac:dyDescent="0.25">
      <c r="A1524" s="104"/>
      <c r="B1524" s="41"/>
      <c r="C1524" s="43"/>
      <c r="D1524" s="41"/>
      <c r="E1524" s="41"/>
      <c r="F1524" s="42"/>
      <c r="G1524" s="41"/>
      <c r="H1524" s="41"/>
      <c r="I1524" s="44"/>
      <c r="J1524" s="47"/>
      <c r="K1524" s="45"/>
      <c r="L1524" s="107"/>
      <c r="M1524" s="107"/>
      <c r="N1524" s="107"/>
      <c r="O1524" s="205"/>
    </row>
    <row r="1525" spans="1:15" ht="15" customHeight="1" x14ac:dyDescent="0.25">
      <c r="A1525" s="104"/>
      <c r="B1525" s="41"/>
      <c r="C1525" s="43"/>
      <c r="D1525" s="41"/>
      <c r="E1525" s="41"/>
      <c r="F1525" s="42"/>
      <c r="G1525" s="41"/>
      <c r="H1525" s="41"/>
      <c r="I1525" s="44"/>
      <c r="J1525" s="47"/>
      <c r="K1525" s="45"/>
      <c r="L1525" s="107"/>
      <c r="M1525" s="107"/>
      <c r="N1525" s="107"/>
      <c r="O1525" s="205"/>
    </row>
    <row r="1526" spans="1:15" ht="15" customHeight="1" x14ac:dyDescent="0.25">
      <c r="A1526" s="104"/>
      <c r="B1526" s="41"/>
      <c r="C1526" s="43"/>
      <c r="D1526" s="41"/>
      <c r="E1526" s="41"/>
      <c r="F1526" s="42"/>
      <c r="G1526" s="41"/>
      <c r="H1526" s="41"/>
      <c r="I1526" s="44"/>
      <c r="J1526" s="47"/>
      <c r="K1526" s="45"/>
      <c r="L1526" s="107"/>
      <c r="M1526" s="107"/>
      <c r="N1526" s="107"/>
      <c r="O1526" s="205"/>
    </row>
    <row r="1527" spans="1:15" ht="15" customHeight="1" x14ac:dyDescent="0.25">
      <c r="A1527" s="104"/>
      <c r="B1527" s="41"/>
      <c r="C1527" s="43"/>
      <c r="D1527" s="41"/>
      <c r="E1527" s="41"/>
      <c r="F1527" s="42"/>
      <c r="G1527" s="41"/>
      <c r="H1527" s="41"/>
      <c r="I1527" s="44"/>
      <c r="J1527" s="47"/>
      <c r="K1527" s="45"/>
      <c r="L1527" s="107"/>
      <c r="M1527" s="107"/>
      <c r="N1527" s="107"/>
      <c r="O1527" s="205"/>
    </row>
    <row r="1528" spans="1:15" ht="15" customHeight="1" x14ac:dyDescent="0.25">
      <c r="A1528" s="104"/>
      <c r="B1528" s="41"/>
      <c r="C1528" s="43"/>
      <c r="D1528" s="41"/>
      <c r="E1528" s="41"/>
      <c r="F1528" s="42"/>
      <c r="G1528" s="41"/>
      <c r="H1528" s="41"/>
      <c r="I1528" s="44"/>
      <c r="J1528" s="47"/>
      <c r="K1528" s="45"/>
      <c r="L1528" s="107"/>
      <c r="M1528" s="107"/>
      <c r="N1528" s="107"/>
      <c r="O1528" s="205"/>
    </row>
    <row r="1529" spans="1:15" ht="15" customHeight="1" x14ac:dyDescent="0.25">
      <c r="A1529" s="104"/>
      <c r="B1529" s="41"/>
      <c r="C1529" s="43"/>
      <c r="D1529" s="41"/>
      <c r="E1529" s="41"/>
      <c r="F1529" s="42"/>
      <c r="G1529" s="41"/>
      <c r="H1529" s="41"/>
      <c r="I1529" s="44"/>
      <c r="J1529" s="47"/>
      <c r="K1529" s="45"/>
      <c r="L1529" s="107"/>
      <c r="M1529" s="107"/>
      <c r="N1529" s="107"/>
      <c r="O1529" s="205"/>
    </row>
    <row r="1530" spans="1:15" ht="15" customHeight="1" x14ac:dyDescent="0.25">
      <c r="A1530" s="104"/>
      <c r="B1530" s="41"/>
      <c r="C1530" s="43"/>
      <c r="D1530" s="41"/>
      <c r="E1530" s="41"/>
      <c r="F1530" s="42"/>
      <c r="G1530" s="41"/>
      <c r="H1530" s="41"/>
      <c r="I1530" s="44"/>
      <c r="J1530" s="47"/>
      <c r="K1530" s="45"/>
      <c r="L1530" s="107"/>
      <c r="M1530" s="107"/>
      <c r="N1530" s="107"/>
      <c r="O1530" s="205"/>
    </row>
    <row r="1531" spans="1:15" ht="15" customHeight="1" x14ac:dyDescent="0.25">
      <c r="A1531" s="104"/>
      <c r="B1531" s="41"/>
      <c r="C1531" s="43"/>
      <c r="D1531" s="41"/>
      <c r="E1531" s="41"/>
      <c r="F1531" s="42"/>
      <c r="G1531" s="41"/>
      <c r="H1531" s="41"/>
      <c r="I1531" s="44"/>
      <c r="J1531" s="47"/>
      <c r="K1531" s="45"/>
      <c r="L1531" s="107"/>
      <c r="M1531" s="107"/>
      <c r="N1531" s="107"/>
      <c r="O1531" s="205"/>
    </row>
    <row r="1532" spans="1:15" ht="15" customHeight="1" x14ac:dyDescent="0.25">
      <c r="A1532" s="104"/>
      <c r="B1532" s="41"/>
      <c r="C1532" s="43"/>
      <c r="D1532" s="41"/>
      <c r="E1532" s="41"/>
      <c r="F1532" s="42"/>
      <c r="G1532" s="41"/>
      <c r="H1532" s="41"/>
      <c r="I1532" s="44"/>
      <c r="J1532" s="47"/>
      <c r="K1532" s="45"/>
      <c r="L1532" s="107"/>
      <c r="M1532" s="107"/>
      <c r="N1532" s="107"/>
      <c r="O1532" s="205"/>
    </row>
    <row r="1533" spans="1:15" ht="15" customHeight="1" x14ac:dyDescent="0.25">
      <c r="A1533" s="104"/>
      <c r="B1533" s="41"/>
      <c r="C1533" s="43"/>
      <c r="D1533" s="41"/>
      <c r="E1533" s="41"/>
      <c r="F1533" s="42"/>
      <c r="G1533" s="41"/>
      <c r="H1533" s="41"/>
      <c r="I1533" s="44"/>
      <c r="J1533" s="47"/>
      <c r="K1533" s="45"/>
      <c r="L1533" s="107"/>
      <c r="M1533" s="107"/>
      <c r="N1533" s="107"/>
      <c r="O1533" s="205"/>
    </row>
    <row r="1534" spans="1:15" ht="15" customHeight="1" x14ac:dyDescent="0.25">
      <c r="A1534" s="104"/>
      <c r="B1534" s="41"/>
      <c r="C1534" s="43"/>
      <c r="D1534" s="41"/>
      <c r="E1534" s="41"/>
      <c r="F1534" s="42"/>
      <c r="G1534" s="41"/>
      <c r="H1534" s="41"/>
      <c r="I1534" s="44"/>
      <c r="J1534" s="47"/>
      <c r="K1534" s="45"/>
      <c r="L1534" s="107"/>
      <c r="M1534" s="107"/>
      <c r="N1534" s="107"/>
      <c r="O1534" s="205"/>
    </row>
    <row r="1535" spans="1:15" ht="15" customHeight="1" x14ac:dyDescent="0.25">
      <c r="A1535" s="104"/>
      <c r="B1535" s="41"/>
      <c r="C1535" s="43"/>
      <c r="D1535" s="41"/>
      <c r="E1535" s="41"/>
      <c r="F1535" s="42"/>
      <c r="G1535" s="41"/>
      <c r="H1535" s="41"/>
      <c r="I1535" s="44"/>
      <c r="J1535" s="47"/>
      <c r="K1535" s="45"/>
      <c r="L1535" s="107"/>
      <c r="M1535" s="107"/>
      <c r="N1535" s="107"/>
      <c r="O1535" s="205"/>
    </row>
    <row r="1536" spans="1:15" ht="15" customHeight="1" x14ac:dyDescent="0.25">
      <c r="A1536" s="104"/>
      <c r="B1536" s="41"/>
      <c r="C1536" s="43"/>
      <c r="D1536" s="41"/>
      <c r="E1536" s="41"/>
      <c r="F1536" s="42"/>
      <c r="G1536" s="41"/>
      <c r="H1536" s="41"/>
      <c r="I1536" s="44"/>
      <c r="J1536" s="47"/>
      <c r="K1536" s="45"/>
      <c r="L1536" s="107"/>
      <c r="M1536" s="107"/>
      <c r="N1536" s="107"/>
      <c r="O1536" s="205"/>
    </row>
    <row r="1537" spans="1:15" ht="15" customHeight="1" x14ac:dyDescent="0.25">
      <c r="A1537" s="104"/>
      <c r="B1537" s="41"/>
      <c r="C1537" s="43"/>
      <c r="D1537" s="41"/>
      <c r="E1537" s="41"/>
      <c r="F1537" s="42"/>
      <c r="G1537" s="41"/>
      <c r="H1537" s="41"/>
      <c r="I1537" s="44"/>
      <c r="J1537" s="47"/>
      <c r="K1537" s="45"/>
      <c r="L1537" s="107"/>
      <c r="M1537" s="107"/>
      <c r="N1537" s="107"/>
      <c r="O1537" s="205"/>
    </row>
    <row r="1538" spans="1:15" ht="15" customHeight="1" x14ac:dyDescent="0.25">
      <c r="A1538" s="104"/>
      <c r="B1538" s="41"/>
      <c r="C1538" s="43"/>
      <c r="D1538" s="41"/>
      <c r="E1538" s="41"/>
      <c r="F1538" s="42"/>
      <c r="G1538" s="41"/>
      <c r="H1538" s="41"/>
      <c r="I1538" s="44"/>
      <c r="J1538" s="47"/>
      <c r="K1538" s="45"/>
      <c r="L1538" s="107"/>
      <c r="M1538" s="107"/>
      <c r="N1538" s="107"/>
      <c r="O1538" s="205"/>
    </row>
    <row r="1539" spans="1:15" ht="15" customHeight="1" x14ac:dyDescent="0.25">
      <c r="A1539" s="104"/>
      <c r="B1539" s="41"/>
      <c r="C1539" s="43"/>
      <c r="D1539" s="41"/>
      <c r="E1539" s="41"/>
      <c r="F1539" s="42"/>
      <c r="G1539" s="41"/>
      <c r="H1539" s="41"/>
      <c r="I1539" s="44"/>
      <c r="J1539" s="47"/>
      <c r="K1539" s="45"/>
      <c r="L1539" s="107"/>
      <c r="M1539" s="107"/>
      <c r="N1539" s="107"/>
      <c r="O1539" s="205"/>
    </row>
    <row r="1540" spans="1:15" ht="15" customHeight="1" x14ac:dyDescent="0.25">
      <c r="A1540" s="104"/>
      <c r="B1540" s="41"/>
      <c r="C1540" s="43"/>
      <c r="D1540" s="41"/>
      <c r="E1540" s="41"/>
      <c r="F1540" s="42"/>
      <c r="G1540" s="41"/>
      <c r="H1540" s="41"/>
      <c r="I1540" s="44"/>
      <c r="J1540" s="47"/>
      <c r="K1540" s="45"/>
      <c r="L1540" s="107"/>
      <c r="M1540" s="107"/>
      <c r="N1540" s="107"/>
      <c r="O1540" s="205"/>
    </row>
    <row r="1541" spans="1:15" ht="15" customHeight="1" x14ac:dyDescent="0.25">
      <c r="A1541" s="104"/>
      <c r="B1541" s="41"/>
      <c r="C1541" s="43"/>
      <c r="D1541" s="41"/>
      <c r="E1541" s="41"/>
      <c r="F1541" s="42"/>
      <c r="G1541" s="41"/>
      <c r="H1541" s="41"/>
      <c r="I1541" s="44"/>
      <c r="J1541" s="47"/>
      <c r="K1541" s="45"/>
      <c r="L1541" s="107"/>
      <c r="M1541" s="107"/>
      <c r="N1541" s="107"/>
      <c r="O1541" s="205"/>
    </row>
    <row r="1542" spans="1:15" ht="15" customHeight="1" x14ac:dyDescent="0.25">
      <c r="A1542" s="104"/>
      <c r="B1542" s="41"/>
      <c r="C1542" s="43"/>
      <c r="D1542" s="41"/>
      <c r="E1542" s="41"/>
      <c r="F1542" s="42"/>
      <c r="G1542" s="41"/>
      <c r="H1542" s="41"/>
      <c r="I1542" s="44"/>
      <c r="J1542" s="47"/>
      <c r="K1542" s="45"/>
      <c r="L1542" s="107"/>
      <c r="M1542" s="107"/>
      <c r="N1542" s="107"/>
      <c r="O1542" s="205"/>
    </row>
    <row r="1543" spans="1:15" ht="15" customHeight="1" x14ac:dyDescent="0.25">
      <c r="A1543" s="104"/>
      <c r="B1543" s="41"/>
      <c r="C1543" s="43"/>
      <c r="D1543" s="41"/>
      <c r="E1543" s="41"/>
      <c r="F1543" s="42"/>
      <c r="G1543" s="41"/>
      <c r="H1543" s="41"/>
      <c r="I1543" s="44"/>
      <c r="J1543" s="47"/>
      <c r="K1543" s="45"/>
      <c r="L1543" s="107"/>
      <c r="M1543" s="107"/>
      <c r="N1543" s="107"/>
      <c r="O1543" s="205"/>
    </row>
    <row r="1544" spans="1:15" ht="15" customHeight="1" x14ac:dyDescent="0.25">
      <c r="A1544" s="104"/>
      <c r="B1544" s="41"/>
      <c r="C1544" s="43"/>
      <c r="D1544" s="41"/>
      <c r="E1544" s="41"/>
      <c r="F1544" s="42"/>
      <c r="G1544" s="41"/>
      <c r="H1544" s="41"/>
      <c r="I1544" s="44"/>
      <c r="J1544" s="47"/>
      <c r="K1544" s="45"/>
      <c r="L1544" s="107"/>
      <c r="M1544" s="107"/>
      <c r="N1544" s="107"/>
      <c r="O1544" s="205"/>
    </row>
    <row r="1545" spans="1:15" ht="15" customHeight="1" x14ac:dyDescent="0.25">
      <c r="A1545" s="104"/>
      <c r="B1545" s="41"/>
      <c r="C1545" s="43"/>
      <c r="D1545" s="41"/>
      <c r="E1545" s="41"/>
      <c r="F1545" s="42"/>
      <c r="G1545" s="41"/>
      <c r="H1545" s="41"/>
      <c r="I1545" s="44"/>
      <c r="J1545" s="47"/>
      <c r="K1545" s="45"/>
      <c r="L1545" s="107"/>
      <c r="M1545" s="107"/>
      <c r="N1545" s="107"/>
      <c r="O1545" s="205"/>
    </row>
    <row r="1546" spans="1:15" ht="15" customHeight="1" x14ac:dyDescent="0.25">
      <c r="A1546" s="104"/>
      <c r="B1546" s="41"/>
      <c r="C1546" s="43"/>
      <c r="D1546" s="41"/>
      <c r="E1546" s="41"/>
      <c r="F1546" s="42"/>
      <c r="G1546" s="41"/>
      <c r="H1546" s="41"/>
      <c r="I1546" s="44"/>
      <c r="J1546" s="47"/>
      <c r="K1546" s="45"/>
      <c r="L1546" s="107"/>
      <c r="M1546" s="107"/>
      <c r="N1546" s="107"/>
      <c r="O1546" s="205"/>
    </row>
    <row r="1547" spans="1:15" ht="15" customHeight="1" x14ac:dyDescent="0.25">
      <c r="A1547" s="104"/>
      <c r="B1547" s="41"/>
      <c r="C1547" s="43"/>
      <c r="D1547" s="41"/>
      <c r="E1547" s="41"/>
      <c r="F1547" s="42"/>
      <c r="G1547" s="41"/>
      <c r="H1547" s="41"/>
      <c r="I1547" s="44"/>
      <c r="J1547" s="47"/>
      <c r="K1547" s="45"/>
      <c r="L1547" s="107"/>
      <c r="M1547" s="107"/>
      <c r="N1547" s="107"/>
      <c r="O1547" s="205"/>
    </row>
    <row r="1548" spans="1:15" ht="15" customHeight="1" x14ac:dyDescent="0.25">
      <c r="A1548" s="104"/>
      <c r="B1548" s="41"/>
      <c r="C1548" s="43"/>
      <c r="D1548" s="41"/>
      <c r="E1548" s="41"/>
      <c r="F1548" s="42"/>
      <c r="G1548" s="41"/>
      <c r="H1548" s="41"/>
      <c r="I1548" s="44"/>
      <c r="J1548" s="47"/>
      <c r="K1548" s="45"/>
      <c r="L1548" s="107"/>
      <c r="M1548" s="107"/>
      <c r="N1548" s="107"/>
      <c r="O1548" s="205"/>
    </row>
    <row r="1549" spans="1:15" ht="15" customHeight="1" x14ac:dyDescent="0.25">
      <c r="A1549" s="104"/>
      <c r="B1549" s="41"/>
      <c r="C1549" s="43"/>
      <c r="D1549" s="41"/>
      <c r="E1549" s="41"/>
      <c r="F1549" s="42"/>
      <c r="G1549" s="41"/>
      <c r="H1549" s="41"/>
      <c r="I1549" s="44"/>
      <c r="J1549" s="47"/>
      <c r="K1549" s="45"/>
      <c r="L1549" s="107"/>
      <c r="M1549" s="107"/>
      <c r="N1549" s="107"/>
      <c r="O1549" s="205"/>
    </row>
    <row r="1550" spans="1:15" ht="15" customHeight="1" x14ac:dyDescent="0.25">
      <c r="A1550" s="104"/>
      <c r="B1550" s="41"/>
      <c r="C1550" s="43"/>
      <c r="D1550" s="41"/>
      <c r="E1550" s="41"/>
      <c r="F1550" s="42"/>
      <c r="G1550" s="41"/>
      <c r="H1550" s="41"/>
      <c r="I1550" s="44"/>
      <c r="J1550" s="47"/>
      <c r="K1550" s="45"/>
      <c r="L1550" s="107"/>
      <c r="M1550" s="107"/>
      <c r="N1550" s="107"/>
      <c r="O1550" s="205"/>
    </row>
    <row r="1551" spans="1:15" ht="15" customHeight="1" x14ac:dyDescent="0.25">
      <c r="A1551" s="104"/>
      <c r="B1551" s="41"/>
      <c r="C1551" s="43"/>
      <c r="D1551" s="41"/>
      <c r="E1551" s="41"/>
      <c r="F1551" s="42"/>
      <c r="G1551" s="41"/>
      <c r="H1551" s="41"/>
      <c r="I1551" s="44"/>
      <c r="J1551" s="47"/>
      <c r="K1551" s="45"/>
      <c r="L1551" s="107"/>
      <c r="M1551" s="107"/>
      <c r="N1551" s="107"/>
      <c r="O1551" s="205"/>
    </row>
    <row r="1552" spans="1:15" ht="15" customHeight="1" x14ac:dyDescent="0.25">
      <c r="A1552" s="104"/>
      <c r="B1552" s="41"/>
      <c r="C1552" s="43"/>
      <c r="D1552" s="41"/>
      <c r="E1552" s="41"/>
      <c r="F1552" s="42"/>
      <c r="G1552" s="41"/>
      <c r="H1552" s="41"/>
      <c r="I1552" s="44"/>
      <c r="J1552" s="47"/>
      <c r="K1552" s="45"/>
      <c r="L1552" s="107"/>
      <c r="M1552" s="107"/>
      <c r="N1552" s="107"/>
      <c r="O1552" s="205"/>
    </row>
    <row r="1553" spans="1:15" ht="15" customHeight="1" x14ac:dyDescent="0.25">
      <c r="A1553" s="104"/>
      <c r="B1553" s="41"/>
      <c r="C1553" s="43"/>
      <c r="D1553" s="41"/>
      <c r="E1553" s="41"/>
      <c r="F1553" s="42"/>
      <c r="G1553" s="41"/>
      <c r="H1553" s="41"/>
      <c r="I1553" s="44"/>
      <c r="J1553" s="47"/>
      <c r="K1553" s="45"/>
      <c r="L1553" s="107"/>
      <c r="M1553" s="107"/>
      <c r="N1553" s="107"/>
      <c r="O1553" s="205"/>
    </row>
    <row r="1554" spans="1:15" ht="15" customHeight="1" x14ac:dyDescent="0.25">
      <c r="A1554" s="104"/>
      <c r="B1554" s="41"/>
      <c r="C1554" s="43"/>
      <c r="D1554" s="41"/>
      <c r="E1554" s="41"/>
      <c r="F1554" s="42"/>
      <c r="G1554" s="41"/>
      <c r="H1554" s="41"/>
      <c r="I1554" s="44"/>
      <c r="J1554" s="47"/>
      <c r="K1554" s="45"/>
      <c r="L1554" s="107"/>
      <c r="M1554" s="107"/>
      <c r="N1554" s="107"/>
      <c r="O1554" s="205"/>
    </row>
    <row r="1555" spans="1:15" ht="15" customHeight="1" x14ac:dyDescent="0.25">
      <c r="A1555" s="104"/>
      <c r="B1555" s="41"/>
      <c r="C1555" s="43"/>
      <c r="D1555" s="41"/>
      <c r="E1555" s="41"/>
      <c r="F1555" s="42"/>
      <c r="G1555" s="41"/>
      <c r="H1555" s="41"/>
      <c r="I1555" s="44"/>
      <c r="J1555" s="47"/>
      <c r="K1555" s="45"/>
      <c r="L1555" s="107"/>
      <c r="M1555" s="107"/>
      <c r="N1555" s="107"/>
      <c r="O1555" s="205"/>
    </row>
    <row r="1556" spans="1:15" ht="15" customHeight="1" x14ac:dyDescent="0.25">
      <c r="A1556" s="104"/>
      <c r="B1556" s="41"/>
      <c r="C1556" s="43"/>
      <c r="D1556" s="41"/>
      <c r="E1556" s="41"/>
      <c r="F1556" s="42"/>
      <c r="G1556" s="41"/>
      <c r="H1556" s="41"/>
      <c r="I1556" s="44"/>
      <c r="J1556" s="47"/>
      <c r="K1556" s="45"/>
      <c r="L1556" s="107"/>
      <c r="M1556" s="107"/>
      <c r="N1556" s="107"/>
      <c r="O1556" s="205"/>
    </row>
    <row r="1557" spans="1:15" ht="15" customHeight="1" x14ac:dyDescent="0.25">
      <c r="A1557" s="104"/>
      <c r="B1557" s="41"/>
      <c r="C1557" s="43"/>
      <c r="D1557" s="41"/>
      <c r="E1557" s="41"/>
      <c r="F1557" s="42"/>
      <c r="G1557" s="41"/>
      <c r="H1557" s="41"/>
      <c r="I1557" s="44"/>
      <c r="J1557" s="47"/>
      <c r="K1557" s="45"/>
      <c r="L1557" s="107"/>
      <c r="M1557" s="107"/>
      <c r="N1557" s="107"/>
      <c r="O1557" s="205"/>
    </row>
    <row r="1558" spans="1:15" ht="15" customHeight="1" x14ac:dyDescent="0.25">
      <c r="A1558" s="104"/>
      <c r="B1558" s="41"/>
      <c r="C1558" s="43"/>
      <c r="D1558" s="41"/>
      <c r="E1558" s="41"/>
      <c r="F1558" s="42"/>
      <c r="G1558" s="41"/>
      <c r="H1558" s="41"/>
      <c r="I1558" s="44"/>
      <c r="J1558" s="47"/>
      <c r="K1558" s="45"/>
      <c r="L1558" s="107"/>
      <c r="M1558" s="107"/>
      <c r="N1558" s="107"/>
      <c r="O1558" s="205"/>
    </row>
    <row r="1559" spans="1:15" ht="15" customHeight="1" x14ac:dyDescent="0.25">
      <c r="A1559" s="104"/>
      <c r="B1559" s="41"/>
      <c r="C1559" s="43"/>
      <c r="D1559" s="41"/>
      <c r="E1559" s="41"/>
      <c r="F1559" s="42"/>
      <c r="G1559" s="41"/>
      <c r="H1559" s="41"/>
      <c r="I1559" s="44"/>
      <c r="J1559" s="47"/>
      <c r="K1559" s="45"/>
      <c r="L1559" s="107"/>
      <c r="M1559" s="107"/>
      <c r="N1559" s="107"/>
      <c r="O1559" s="205"/>
    </row>
    <row r="1560" spans="1:15" ht="15" customHeight="1" x14ac:dyDescent="0.25">
      <c r="A1560" s="104"/>
      <c r="B1560" s="41"/>
      <c r="C1560" s="43"/>
      <c r="D1560" s="41"/>
      <c r="E1560" s="41"/>
      <c r="F1560" s="42"/>
      <c r="G1560" s="41"/>
      <c r="H1560" s="41"/>
      <c r="I1560" s="44"/>
      <c r="J1560" s="47"/>
      <c r="K1560" s="45"/>
      <c r="L1560" s="107"/>
      <c r="M1560" s="107"/>
      <c r="N1560" s="107"/>
      <c r="O1560" s="205"/>
    </row>
    <row r="1561" spans="1:15" ht="15" customHeight="1" x14ac:dyDescent="0.25">
      <c r="A1561" s="104"/>
      <c r="B1561" s="41"/>
      <c r="C1561" s="43"/>
      <c r="D1561" s="41"/>
      <c r="E1561" s="41"/>
      <c r="F1561" s="42"/>
      <c r="G1561" s="41"/>
      <c r="H1561" s="41"/>
      <c r="I1561" s="44"/>
      <c r="J1561" s="47"/>
      <c r="K1561" s="45"/>
      <c r="L1561" s="107"/>
      <c r="M1561" s="107"/>
      <c r="N1561" s="107"/>
      <c r="O1561" s="205"/>
    </row>
    <row r="1562" spans="1:15" ht="15" customHeight="1" x14ac:dyDescent="0.25">
      <c r="A1562" s="104"/>
      <c r="B1562" s="41"/>
      <c r="C1562" s="43"/>
      <c r="D1562" s="41"/>
      <c r="E1562" s="41"/>
      <c r="F1562" s="42"/>
      <c r="G1562" s="41"/>
      <c r="H1562" s="41"/>
      <c r="I1562" s="44"/>
      <c r="J1562" s="47"/>
      <c r="K1562" s="45"/>
      <c r="L1562" s="107"/>
      <c r="M1562" s="107"/>
      <c r="N1562" s="107"/>
      <c r="O1562" s="205"/>
    </row>
    <row r="1563" spans="1:15" ht="15" customHeight="1" x14ac:dyDescent="0.25">
      <c r="A1563" s="104"/>
      <c r="B1563" s="41"/>
      <c r="C1563" s="43"/>
      <c r="D1563" s="41"/>
      <c r="E1563" s="41"/>
      <c r="F1563" s="42"/>
      <c r="G1563" s="41"/>
      <c r="H1563" s="41"/>
      <c r="I1563" s="44"/>
      <c r="J1563" s="47"/>
      <c r="K1563" s="45"/>
      <c r="L1563" s="107"/>
      <c r="M1563" s="107"/>
      <c r="N1563" s="107"/>
      <c r="O1563" s="205"/>
    </row>
    <row r="1564" spans="1:15" ht="15" customHeight="1" x14ac:dyDescent="0.25">
      <c r="A1564" s="104"/>
      <c r="B1564" s="41"/>
      <c r="C1564" s="43"/>
      <c r="D1564" s="41"/>
      <c r="E1564" s="41"/>
      <c r="F1564" s="42"/>
      <c r="G1564" s="41"/>
      <c r="H1564" s="41"/>
      <c r="I1564" s="44"/>
      <c r="J1564" s="47"/>
      <c r="K1564" s="45"/>
      <c r="L1564" s="107"/>
      <c r="M1564" s="107"/>
      <c r="N1564" s="107"/>
      <c r="O1564" s="205"/>
    </row>
    <row r="1565" spans="1:15" ht="15" customHeight="1" x14ac:dyDescent="0.25">
      <c r="A1565" s="104"/>
      <c r="B1565" s="41"/>
      <c r="C1565" s="43"/>
      <c r="D1565" s="41"/>
      <c r="E1565" s="41"/>
      <c r="F1565" s="42"/>
      <c r="G1565" s="41"/>
      <c r="H1565" s="41"/>
      <c r="I1565" s="44"/>
      <c r="J1565" s="47"/>
      <c r="K1565" s="45"/>
      <c r="L1565" s="107"/>
      <c r="M1565" s="107"/>
      <c r="N1565" s="107"/>
      <c r="O1565" s="205"/>
    </row>
    <row r="1566" spans="1:15" ht="15" customHeight="1" x14ac:dyDescent="0.25">
      <c r="A1566" s="104"/>
      <c r="B1566" s="41"/>
      <c r="C1566" s="43"/>
      <c r="D1566" s="41"/>
      <c r="E1566" s="41"/>
      <c r="F1566" s="42"/>
      <c r="G1566" s="41"/>
      <c r="H1566" s="41"/>
      <c r="I1566" s="44"/>
      <c r="J1566" s="47"/>
      <c r="K1566" s="45"/>
      <c r="L1566" s="107"/>
      <c r="M1566" s="107"/>
      <c r="N1566" s="107"/>
      <c r="O1566" s="205"/>
    </row>
    <row r="1567" spans="1:15" ht="15" customHeight="1" x14ac:dyDescent="0.25">
      <c r="A1567" s="104"/>
      <c r="B1567" s="41"/>
      <c r="C1567" s="43"/>
      <c r="D1567" s="41"/>
      <c r="E1567" s="41"/>
      <c r="F1567" s="42"/>
      <c r="G1567" s="41"/>
      <c r="H1567" s="41"/>
      <c r="I1567" s="44"/>
      <c r="J1567" s="47"/>
      <c r="K1567" s="45"/>
      <c r="L1567" s="107"/>
      <c r="M1567" s="107"/>
      <c r="N1567" s="107"/>
      <c r="O1567" s="205"/>
    </row>
    <row r="1568" spans="1:15" ht="15" customHeight="1" x14ac:dyDescent="0.25">
      <c r="A1568" s="104"/>
      <c r="B1568" s="41"/>
      <c r="C1568" s="43"/>
      <c r="D1568" s="41"/>
      <c r="E1568" s="41"/>
      <c r="F1568" s="42"/>
      <c r="G1568" s="41"/>
      <c r="H1568" s="41"/>
      <c r="I1568" s="44"/>
      <c r="J1568" s="47"/>
      <c r="K1568" s="45"/>
      <c r="L1568" s="107"/>
      <c r="M1568" s="107"/>
      <c r="N1568" s="107"/>
      <c r="O1568" s="205"/>
    </row>
    <row r="1569" spans="1:15" ht="15" customHeight="1" x14ac:dyDescent="0.25">
      <c r="A1569" s="104"/>
      <c r="B1569" s="41"/>
      <c r="C1569" s="43"/>
      <c r="D1569" s="41"/>
      <c r="E1569" s="41"/>
      <c r="F1569" s="42"/>
      <c r="G1569" s="41"/>
      <c r="H1569" s="41"/>
      <c r="I1569" s="44"/>
      <c r="J1569" s="47"/>
      <c r="K1569" s="45"/>
      <c r="L1569" s="107"/>
      <c r="M1569" s="107"/>
      <c r="N1569" s="107"/>
      <c r="O1569" s="205"/>
    </row>
    <row r="1570" spans="1:15" ht="15" customHeight="1" x14ac:dyDescent="0.25">
      <c r="A1570" s="104"/>
      <c r="B1570" s="41"/>
      <c r="C1570" s="43"/>
      <c r="D1570" s="41"/>
      <c r="E1570" s="41"/>
      <c r="F1570" s="42"/>
      <c r="G1570" s="41"/>
      <c r="H1570" s="41"/>
      <c r="I1570" s="44"/>
      <c r="J1570" s="47"/>
      <c r="K1570" s="45"/>
      <c r="L1570" s="107"/>
      <c r="M1570" s="107"/>
      <c r="N1570" s="107"/>
      <c r="O1570" s="205"/>
    </row>
    <row r="1571" spans="1:15" ht="15" customHeight="1" x14ac:dyDescent="0.25">
      <c r="A1571" s="104"/>
      <c r="B1571" s="41"/>
      <c r="C1571" s="43"/>
      <c r="D1571" s="41"/>
      <c r="E1571" s="41"/>
      <c r="F1571" s="42"/>
      <c r="G1571" s="41"/>
      <c r="H1571" s="41"/>
      <c r="I1571" s="44"/>
      <c r="J1571" s="47"/>
      <c r="K1571" s="45"/>
      <c r="L1571" s="107"/>
      <c r="M1571" s="107"/>
      <c r="N1571" s="107"/>
      <c r="O1571" s="205"/>
    </row>
    <row r="1572" spans="1:15" ht="15" customHeight="1" x14ac:dyDescent="0.25">
      <c r="A1572" s="104"/>
      <c r="B1572" s="41"/>
      <c r="C1572" s="43"/>
      <c r="D1572" s="41"/>
      <c r="E1572" s="41"/>
      <c r="F1572" s="42"/>
      <c r="G1572" s="41"/>
      <c r="H1572" s="41"/>
      <c r="I1572" s="44"/>
      <c r="J1572" s="47"/>
      <c r="K1572" s="45"/>
      <c r="L1572" s="107"/>
      <c r="M1572" s="107"/>
      <c r="N1572" s="107"/>
      <c r="O1572" s="205"/>
    </row>
    <row r="1573" spans="1:15" ht="15" customHeight="1" x14ac:dyDescent="0.25">
      <c r="A1573" s="104"/>
      <c r="B1573" s="41"/>
      <c r="C1573" s="43"/>
      <c r="D1573" s="41"/>
      <c r="E1573" s="41"/>
      <c r="F1573" s="42"/>
      <c r="G1573" s="41"/>
      <c r="H1573" s="41"/>
      <c r="I1573" s="44"/>
      <c r="J1573" s="47"/>
      <c r="K1573" s="45"/>
      <c r="L1573" s="107"/>
      <c r="M1573" s="107"/>
      <c r="N1573" s="107"/>
      <c r="O1573" s="205"/>
    </row>
    <row r="1574" spans="1:15" ht="15" customHeight="1" x14ac:dyDescent="0.25">
      <c r="A1574" s="104"/>
      <c r="B1574" s="41"/>
      <c r="C1574" s="43"/>
      <c r="D1574" s="41"/>
      <c r="E1574" s="41"/>
      <c r="F1574" s="42"/>
      <c r="G1574" s="41"/>
      <c r="H1574" s="41"/>
      <c r="I1574" s="44"/>
      <c r="J1574" s="47"/>
      <c r="K1574" s="45"/>
      <c r="L1574" s="107"/>
      <c r="M1574" s="107"/>
      <c r="N1574" s="107"/>
      <c r="O1574" s="205"/>
    </row>
    <row r="1575" spans="1:15" ht="15" customHeight="1" x14ac:dyDescent="0.25">
      <c r="A1575" s="104"/>
      <c r="B1575" s="41"/>
      <c r="C1575" s="43"/>
      <c r="D1575" s="41"/>
      <c r="E1575" s="41"/>
      <c r="F1575" s="42"/>
      <c r="G1575" s="41"/>
      <c r="H1575" s="41"/>
      <c r="I1575" s="44"/>
      <c r="J1575" s="47"/>
      <c r="K1575" s="45"/>
      <c r="L1575" s="107"/>
      <c r="M1575" s="107"/>
      <c r="N1575" s="107"/>
      <c r="O1575" s="205"/>
    </row>
    <row r="1576" spans="1:15" ht="15" customHeight="1" x14ac:dyDescent="0.25">
      <c r="A1576" s="104"/>
      <c r="B1576" s="41"/>
      <c r="C1576" s="43"/>
      <c r="D1576" s="41"/>
      <c r="E1576" s="41"/>
      <c r="F1576" s="42"/>
      <c r="G1576" s="41"/>
      <c r="H1576" s="41"/>
      <c r="I1576" s="44"/>
      <c r="J1576" s="47"/>
      <c r="K1576" s="45"/>
      <c r="L1576" s="107"/>
      <c r="M1576" s="107"/>
      <c r="N1576" s="107"/>
      <c r="O1576" s="205"/>
    </row>
    <row r="1577" spans="1:15" ht="15" customHeight="1" x14ac:dyDescent="0.25">
      <c r="A1577" s="104"/>
      <c r="B1577" s="41"/>
      <c r="C1577" s="43"/>
      <c r="D1577" s="41"/>
      <c r="E1577" s="41"/>
      <c r="F1577" s="42"/>
      <c r="G1577" s="41"/>
      <c r="H1577" s="41"/>
      <c r="I1577" s="44"/>
      <c r="J1577" s="47"/>
      <c r="K1577" s="45"/>
      <c r="L1577" s="107"/>
      <c r="M1577" s="107"/>
      <c r="N1577" s="107"/>
      <c r="O1577" s="205"/>
    </row>
    <row r="1578" spans="1:15" ht="15" customHeight="1" x14ac:dyDescent="0.25">
      <c r="A1578" s="104"/>
      <c r="B1578" s="41"/>
      <c r="C1578" s="43"/>
      <c r="D1578" s="41"/>
      <c r="E1578" s="41"/>
      <c r="F1578" s="42"/>
      <c r="G1578" s="41"/>
      <c r="H1578" s="41"/>
      <c r="I1578" s="44"/>
      <c r="J1578" s="47"/>
      <c r="K1578" s="45"/>
      <c r="L1578" s="107"/>
      <c r="M1578" s="107"/>
      <c r="N1578" s="107"/>
      <c r="O1578" s="205"/>
    </row>
    <row r="1579" spans="1:15" ht="15" customHeight="1" x14ac:dyDescent="0.25">
      <c r="A1579" s="104"/>
      <c r="B1579" s="41"/>
      <c r="C1579" s="43"/>
      <c r="D1579" s="41"/>
      <c r="E1579" s="41"/>
      <c r="F1579" s="42"/>
      <c r="G1579" s="41"/>
      <c r="H1579" s="41"/>
      <c r="I1579" s="44"/>
      <c r="J1579" s="47"/>
      <c r="K1579" s="45"/>
      <c r="L1579" s="107"/>
      <c r="M1579" s="107"/>
      <c r="N1579" s="107"/>
      <c r="O1579" s="205"/>
    </row>
    <row r="1580" spans="1:15" ht="15" customHeight="1" x14ac:dyDescent="0.25">
      <c r="A1580" s="104"/>
      <c r="B1580" s="41"/>
      <c r="C1580" s="43"/>
      <c r="D1580" s="41"/>
      <c r="E1580" s="41"/>
      <c r="F1580" s="42"/>
      <c r="G1580" s="41"/>
      <c r="H1580" s="41"/>
      <c r="I1580" s="44"/>
      <c r="J1580" s="47"/>
      <c r="K1580" s="45"/>
      <c r="L1580" s="107"/>
      <c r="M1580" s="107"/>
      <c r="N1580" s="107"/>
      <c r="O1580" s="205"/>
    </row>
    <row r="1581" spans="1:15" ht="15" customHeight="1" x14ac:dyDescent="0.25">
      <c r="A1581" s="104"/>
      <c r="B1581" s="41"/>
      <c r="C1581" s="43"/>
      <c r="D1581" s="41"/>
      <c r="E1581" s="41"/>
      <c r="F1581" s="42"/>
      <c r="G1581" s="41"/>
      <c r="H1581" s="41"/>
      <c r="I1581" s="44"/>
      <c r="J1581" s="47"/>
      <c r="K1581" s="45"/>
      <c r="L1581" s="107"/>
      <c r="M1581" s="107"/>
      <c r="N1581" s="107"/>
      <c r="O1581" s="205"/>
    </row>
    <row r="1582" spans="1:15" ht="15" customHeight="1" x14ac:dyDescent="0.25">
      <c r="A1582" s="104"/>
      <c r="B1582" s="41"/>
      <c r="C1582" s="43"/>
      <c r="D1582" s="41"/>
      <c r="E1582" s="41"/>
      <c r="F1582" s="42"/>
      <c r="G1582" s="41"/>
      <c r="H1582" s="41"/>
      <c r="I1582" s="44"/>
      <c r="J1582" s="47"/>
      <c r="K1582" s="45"/>
      <c r="L1582" s="107"/>
      <c r="M1582" s="107"/>
      <c r="N1582" s="107"/>
      <c r="O1582" s="205"/>
    </row>
    <row r="1583" spans="1:15" ht="15" customHeight="1" x14ac:dyDescent="0.25">
      <c r="A1583" s="104"/>
      <c r="B1583" s="41"/>
      <c r="C1583" s="43"/>
      <c r="D1583" s="41"/>
      <c r="E1583" s="41"/>
      <c r="F1583" s="42"/>
      <c r="G1583" s="41"/>
      <c r="H1583" s="41"/>
      <c r="I1583" s="44"/>
      <c r="J1583" s="47"/>
      <c r="K1583" s="45"/>
      <c r="L1583" s="107"/>
      <c r="M1583" s="107"/>
      <c r="N1583" s="107"/>
      <c r="O1583" s="205"/>
    </row>
    <row r="1584" spans="1:15" ht="15" customHeight="1" x14ac:dyDescent="0.25">
      <c r="A1584" s="104"/>
      <c r="B1584" s="41"/>
      <c r="C1584" s="43"/>
      <c r="D1584" s="41"/>
      <c r="E1584" s="41"/>
      <c r="F1584" s="42"/>
      <c r="G1584" s="41"/>
      <c r="H1584" s="41"/>
      <c r="I1584" s="44"/>
      <c r="J1584" s="47"/>
      <c r="K1584" s="45"/>
      <c r="L1584" s="107"/>
      <c r="M1584" s="107"/>
      <c r="N1584" s="107"/>
      <c r="O1584" s="205"/>
    </row>
    <row r="1585" spans="1:15" ht="15" customHeight="1" x14ac:dyDescent="0.25">
      <c r="A1585" s="104"/>
      <c r="B1585" s="41"/>
      <c r="C1585" s="43"/>
      <c r="D1585" s="41"/>
      <c r="E1585" s="41"/>
      <c r="F1585" s="42"/>
      <c r="G1585" s="41"/>
      <c r="H1585" s="41"/>
      <c r="I1585" s="44"/>
      <c r="J1585" s="47"/>
      <c r="K1585" s="45"/>
      <c r="L1585" s="107"/>
      <c r="M1585" s="107"/>
      <c r="N1585" s="107"/>
      <c r="O1585" s="205"/>
    </row>
    <row r="1586" spans="1:15" ht="15" customHeight="1" x14ac:dyDescent="0.25">
      <c r="A1586" s="104"/>
      <c r="B1586" s="41"/>
      <c r="C1586" s="43"/>
      <c r="D1586" s="41"/>
      <c r="E1586" s="41"/>
      <c r="F1586" s="42"/>
      <c r="G1586" s="41"/>
      <c r="H1586" s="41"/>
      <c r="I1586" s="44"/>
      <c r="J1586" s="47"/>
      <c r="K1586" s="45"/>
      <c r="L1586" s="107"/>
      <c r="M1586" s="107"/>
      <c r="N1586" s="107"/>
      <c r="O1586" s="205"/>
    </row>
    <row r="1587" spans="1:15" ht="15" customHeight="1" x14ac:dyDescent="0.25">
      <c r="A1587" s="104"/>
      <c r="B1587" s="41"/>
      <c r="C1587" s="43"/>
      <c r="D1587" s="41"/>
      <c r="E1587" s="41"/>
      <c r="F1587" s="42"/>
      <c r="G1587" s="41"/>
      <c r="H1587" s="41"/>
      <c r="I1587" s="44"/>
      <c r="J1587" s="47"/>
      <c r="K1587" s="45"/>
      <c r="L1587" s="107"/>
      <c r="M1587" s="107"/>
      <c r="N1587" s="107"/>
      <c r="O1587" s="205"/>
    </row>
    <row r="1588" spans="1:15" ht="15" customHeight="1" x14ac:dyDescent="0.25">
      <c r="A1588" s="104"/>
      <c r="B1588" s="41"/>
      <c r="C1588" s="43"/>
      <c r="D1588" s="41"/>
      <c r="E1588" s="41"/>
      <c r="F1588" s="42"/>
      <c r="G1588" s="41"/>
      <c r="H1588" s="41"/>
      <c r="I1588" s="44"/>
      <c r="J1588" s="47"/>
      <c r="K1588" s="45"/>
      <c r="L1588" s="107"/>
      <c r="M1588" s="107"/>
      <c r="N1588" s="107"/>
      <c r="O1588" s="205"/>
    </row>
    <row r="1589" spans="1:15" ht="15" customHeight="1" x14ac:dyDescent="0.25">
      <c r="A1589" s="104"/>
      <c r="B1589" s="41"/>
      <c r="C1589" s="43"/>
      <c r="D1589" s="41"/>
      <c r="E1589" s="41"/>
      <c r="F1589" s="42"/>
      <c r="G1589" s="41"/>
      <c r="H1589" s="41"/>
      <c r="I1589" s="44"/>
      <c r="J1589" s="47"/>
      <c r="K1589" s="45"/>
      <c r="L1589" s="107"/>
      <c r="M1589" s="107"/>
      <c r="N1589" s="107"/>
      <c r="O1589" s="205"/>
    </row>
    <row r="1590" spans="1:15" ht="15" customHeight="1" x14ac:dyDescent="0.25">
      <c r="A1590" s="104"/>
      <c r="B1590" s="41"/>
      <c r="C1590" s="43"/>
      <c r="D1590" s="41"/>
      <c r="E1590" s="41"/>
      <c r="F1590" s="42"/>
      <c r="G1590" s="41"/>
      <c r="H1590" s="41"/>
      <c r="I1590" s="44"/>
      <c r="J1590" s="47"/>
      <c r="K1590" s="45"/>
      <c r="L1590" s="107"/>
      <c r="M1590" s="107"/>
      <c r="N1590" s="107"/>
      <c r="O1590" s="205"/>
    </row>
    <row r="1591" spans="1:15" ht="15" customHeight="1" x14ac:dyDescent="0.25">
      <c r="A1591" s="104"/>
      <c r="B1591" s="41"/>
      <c r="C1591" s="43"/>
      <c r="D1591" s="41"/>
      <c r="E1591" s="41"/>
      <c r="F1591" s="42"/>
      <c r="G1591" s="41"/>
      <c r="H1591" s="41"/>
      <c r="I1591" s="44"/>
      <c r="J1591" s="47"/>
      <c r="K1591" s="45"/>
      <c r="L1591" s="107"/>
      <c r="M1591" s="107"/>
      <c r="N1591" s="107"/>
      <c r="O1591" s="205"/>
    </row>
    <row r="1592" spans="1:15" ht="15" customHeight="1" x14ac:dyDescent="0.25">
      <c r="A1592" s="104"/>
      <c r="B1592" s="41"/>
      <c r="C1592" s="43"/>
      <c r="D1592" s="41"/>
      <c r="E1592" s="41"/>
      <c r="F1592" s="42"/>
      <c r="G1592" s="41"/>
      <c r="H1592" s="41"/>
      <c r="I1592" s="44"/>
      <c r="J1592" s="47"/>
      <c r="K1592" s="45"/>
      <c r="L1592" s="107"/>
      <c r="M1592" s="107"/>
      <c r="N1592" s="107"/>
      <c r="O1592" s="205"/>
    </row>
    <row r="1593" spans="1:15" ht="15" customHeight="1" x14ac:dyDescent="0.25">
      <c r="A1593" s="104"/>
      <c r="B1593" s="41"/>
      <c r="C1593" s="43"/>
      <c r="D1593" s="41"/>
      <c r="E1593" s="41"/>
      <c r="F1593" s="42"/>
      <c r="G1593" s="41"/>
      <c r="H1593" s="41"/>
      <c r="I1593" s="44"/>
      <c r="J1593" s="47"/>
      <c r="K1593" s="45"/>
      <c r="L1593" s="107"/>
      <c r="M1593" s="107"/>
      <c r="N1593" s="107"/>
      <c r="O1593" s="205"/>
    </row>
    <row r="1594" spans="1:15" ht="15" customHeight="1" x14ac:dyDescent="0.25">
      <c r="A1594" s="104"/>
      <c r="B1594" s="41"/>
      <c r="C1594" s="43"/>
      <c r="D1594" s="41"/>
      <c r="E1594" s="41"/>
      <c r="F1594" s="42"/>
      <c r="G1594" s="41"/>
      <c r="H1594" s="41"/>
      <c r="I1594" s="44"/>
      <c r="J1594" s="47"/>
      <c r="K1594" s="45"/>
      <c r="L1594" s="107"/>
      <c r="M1594" s="107"/>
      <c r="N1594" s="107"/>
      <c r="O1594" s="205"/>
    </row>
    <row r="1595" spans="1:15" ht="15" customHeight="1" x14ac:dyDescent="0.25">
      <c r="A1595" s="104"/>
      <c r="B1595" s="41"/>
      <c r="C1595" s="43"/>
      <c r="D1595" s="41"/>
      <c r="E1595" s="41"/>
      <c r="F1595" s="42"/>
      <c r="G1595" s="41"/>
      <c r="H1595" s="41"/>
      <c r="I1595" s="44"/>
      <c r="J1595" s="47"/>
      <c r="K1595" s="45"/>
      <c r="L1595" s="107"/>
      <c r="M1595" s="107"/>
      <c r="N1595" s="107"/>
      <c r="O1595" s="205"/>
    </row>
    <row r="1596" spans="1:15" ht="15" customHeight="1" x14ac:dyDescent="0.25">
      <c r="A1596" s="104"/>
      <c r="B1596" s="41"/>
      <c r="C1596" s="43"/>
      <c r="D1596" s="41"/>
      <c r="E1596" s="41"/>
      <c r="F1596" s="42"/>
      <c r="G1596" s="41"/>
      <c r="H1596" s="41"/>
      <c r="I1596" s="44"/>
      <c r="J1596" s="47"/>
      <c r="K1596" s="45"/>
      <c r="L1596" s="107"/>
      <c r="M1596" s="107"/>
      <c r="N1596" s="107"/>
      <c r="O1596" s="205"/>
    </row>
    <row r="1597" spans="1:15" ht="15" customHeight="1" x14ac:dyDescent="0.25">
      <c r="A1597" s="104"/>
      <c r="B1597" s="41"/>
      <c r="C1597" s="43"/>
      <c r="D1597" s="41"/>
      <c r="E1597" s="41"/>
      <c r="F1597" s="42"/>
      <c r="G1597" s="41"/>
      <c r="H1597" s="41"/>
      <c r="I1597" s="44"/>
      <c r="J1597" s="47"/>
      <c r="K1597" s="45"/>
      <c r="L1597" s="107"/>
      <c r="M1597" s="107"/>
      <c r="N1597" s="107"/>
      <c r="O1597" s="205"/>
    </row>
    <row r="1598" spans="1:15" ht="15" customHeight="1" x14ac:dyDescent="0.25">
      <c r="A1598" s="104"/>
      <c r="B1598" s="41"/>
      <c r="C1598" s="43"/>
      <c r="D1598" s="41"/>
      <c r="E1598" s="41"/>
      <c r="F1598" s="42"/>
      <c r="G1598" s="41"/>
      <c r="H1598" s="41"/>
      <c r="I1598" s="44"/>
      <c r="J1598" s="47"/>
      <c r="K1598" s="45"/>
      <c r="L1598" s="107"/>
      <c r="M1598" s="107"/>
      <c r="N1598" s="107"/>
      <c r="O1598" s="205"/>
    </row>
    <row r="1599" spans="1:15" ht="15" customHeight="1" x14ac:dyDescent="0.25">
      <c r="A1599" s="104"/>
      <c r="B1599" s="41"/>
      <c r="C1599" s="43"/>
      <c r="D1599" s="41"/>
      <c r="E1599" s="41"/>
      <c r="F1599" s="42"/>
      <c r="G1599" s="41"/>
      <c r="H1599" s="41"/>
      <c r="I1599" s="44"/>
      <c r="J1599" s="47"/>
      <c r="K1599" s="45"/>
      <c r="L1599" s="107"/>
      <c r="M1599" s="107"/>
      <c r="N1599" s="107"/>
      <c r="O1599" s="205"/>
    </row>
    <row r="1600" spans="1:15" ht="15" customHeight="1" x14ac:dyDescent="0.25">
      <c r="A1600" s="104"/>
      <c r="B1600" s="41"/>
      <c r="C1600" s="43"/>
      <c r="D1600" s="41"/>
      <c r="E1600" s="41"/>
      <c r="F1600" s="42"/>
      <c r="G1600" s="41"/>
      <c r="H1600" s="41"/>
      <c r="I1600" s="44"/>
      <c r="J1600" s="47"/>
      <c r="K1600" s="45"/>
      <c r="L1600" s="107"/>
      <c r="M1600" s="107"/>
      <c r="N1600" s="107"/>
      <c r="O1600" s="205"/>
    </row>
    <row r="1601" spans="1:15" ht="15" customHeight="1" x14ac:dyDescent="0.25">
      <c r="A1601" s="104"/>
      <c r="B1601" s="41"/>
      <c r="C1601" s="43"/>
      <c r="D1601" s="41"/>
      <c r="E1601" s="41"/>
      <c r="F1601" s="42"/>
      <c r="G1601" s="41"/>
      <c r="H1601" s="41"/>
      <c r="I1601" s="44"/>
      <c r="J1601" s="47"/>
      <c r="K1601" s="45"/>
      <c r="L1601" s="107"/>
      <c r="M1601" s="107"/>
      <c r="N1601" s="107"/>
      <c r="O1601" s="205"/>
    </row>
    <row r="1602" spans="1:15" ht="15" customHeight="1" x14ac:dyDescent="0.25">
      <c r="A1602" s="104"/>
      <c r="B1602" s="41"/>
      <c r="C1602" s="43"/>
      <c r="D1602" s="41"/>
      <c r="E1602" s="41"/>
      <c r="F1602" s="42"/>
      <c r="G1602" s="41"/>
      <c r="H1602" s="41"/>
      <c r="I1602" s="44"/>
      <c r="J1602" s="47"/>
      <c r="K1602" s="45"/>
      <c r="L1602" s="107"/>
      <c r="M1602" s="107"/>
      <c r="N1602" s="107"/>
      <c r="O1602" s="205"/>
    </row>
    <row r="1603" spans="1:15" ht="15" customHeight="1" x14ac:dyDescent="0.25">
      <c r="A1603" s="104"/>
      <c r="B1603" s="41"/>
      <c r="C1603" s="43"/>
      <c r="D1603" s="41"/>
      <c r="E1603" s="41"/>
      <c r="F1603" s="42"/>
      <c r="G1603" s="41"/>
      <c r="H1603" s="41"/>
      <c r="I1603" s="44"/>
      <c r="J1603" s="47"/>
      <c r="K1603" s="45"/>
      <c r="L1603" s="107"/>
      <c r="M1603" s="107"/>
      <c r="N1603" s="107"/>
      <c r="O1603" s="205"/>
    </row>
    <row r="1604" spans="1:15" ht="15" customHeight="1" x14ac:dyDescent="0.25">
      <c r="A1604" s="104"/>
      <c r="B1604" s="41"/>
      <c r="C1604" s="43"/>
      <c r="D1604" s="41"/>
      <c r="E1604" s="41"/>
      <c r="F1604" s="42"/>
      <c r="G1604" s="41"/>
      <c r="H1604" s="41"/>
      <c r="I1604" s="44"/>
      <c r="J1604" s="47"/>
      <c r="K1604" s="45"/>
      <c r="L1604" s="107"/>
      <c r="M1604" s="107"/>
      <c r="N1604" s="107"/>
      <c r="O1604" s="205"/>
    </row>
    <row r="1605" spans="1:15" ht="15" customHeight="1" x14ac:dyDescent="0.25">
      <c r="A1605" s="104"/>
      <c r="B1605" s="41"/>
      <c r="C1605" s="43"/>
      <c r="D1605" s="41"/>
      <c r="E1605" s="41"/>
      <c r="F1605" s="42"/>
      <c r="G1605" s="41"/>
      <c r="H1605" s="41"/>
      <c r="I1605" s="44"/>
      <c r="J1605" s="47"/>
      <c r="K1605" s="45"/>
      <c r="L1605" s="107"/>
      <c r="M1605" s="107"/>
      <c r="N1605" s="107"/>
      <c r="O1605" s="205"/>
    </row>
    <row r="1606" spans="1:15" ht="15" customHeight="1" x14ac:dyDescent="0.25">
      <c r="A1606" s="104"/>
      <c r="B1606" s="41"/>
      <c r="C1606" s="43"/>
      <c r="D1606" s="41"/>
      <c r="E1606" s="41"/>
      <c r="F1606" s="42"/>
      <c r="G1606" s="41"/>
      <c r="H1606" s="41"/>
      <c r="I1606" s="44"/>
      <c r="J1606" s="47"/>
      <c r="K1606" s="45"/>
      <c r="L1606" s="107"/>
      <c r="M1606" s="107"/>
      <c r="N1606" s="107"/>
      <c r="O1606" s="205"/>
    </row>
    <row r="1607" spans="1:15" ht="15" customHeight="1" x14ac:dyDescent="0.25">
      <c r="A1607" s="104"/>
      <c r="B1607" s="41"/>
      <c r="C1607" s="43"/>
      <c r="D1607" s="41"/>
      <c r="E1607" s="41"/>
      <c r="F1607" s="42"/>
      <c r="G1607" s="41"/>
      <c r="H1607" s="41"/>
      <c r="I1607" s="44"/>
      <c r="J1607" s="47"/>
      <c r="K1607" s="45"/>
      <c r="L1607" s="107"/>
      <c r="M1607" s="107"/>
      <c r="N1607" s="107"/>
      <c r="O1607" s="205"/>
    </row>
    <row r="1608" spans="1:15" ht="15" customHeight="1" x14ac:dyDescent="0.25">
      <c r="A1608" s="104"/>
      <c r="B1608" s="41"/>
      <c r="C1608" s="43"/>
      <c r="D1608" s="41"/>
      <c r="E1608" s="41"/>
      <c r="F1608" s="42"/>
      <c r="G1608" s="41"/>
      <c r="H1608" s="41"/>
      <c r="I1608" s="44"/>
      <c r="J1608" s="47"/>
      <c r="K1608" s="45"/>
      <c r="L1608" s="107"/>
      <c r="M1608" s="107"/>
      <c r="N1608" s="107"/>
      <c r="O1608" s="205"/>
    </row>
    <row r="1609" spans="1:15" ht="15" customHeight="1" x14ac:dyDescent="0.25">
      <c r="A1609" s="104"/>
      <c r="B1609" s="41"/>
      <c r="C1609" s="43"/>
      <c r="D1609" s="41"/>
      <c r="E1609" s="41"/>
      <c r="F1609" s="42"/>
      <c r="G1609" s="41"/>
      <c r="H1609" s="41"/>
      <c r="I1609" s="44"/>
      <c r="J1609" s="47"/>
      <c r="K1609" s="45"/>
      <c r="L1609" s="107"/>
      <c r="M1609" s="107"/>
      <c r="N1609" s="107"/>
      <c r="O1609" s="205"/>
    </row>
    <row r="1610" spans="1:15" ht="15" customHeight="1" x14ac:dyDescent="0.25">
      <c r="A1610" s="104"/>
      <c r="B1610" s="41"/>
      <c r="C1610" s="43"/>
      <c r="D1610" s="41"/>
      <c r="E1610" s="41"/>
      <c r="F1610" s="42"/>
      <c r="G1610" s="41"/>
      <c r="H1610" s="41"/>
      <c r="I1610" s="44"/>
      <c r="J1610" s="47"/>
      <c r="K1610" s="45"/>
      <c r="L1610" s="107"/>
      <c r="M1610" s="107"/>
      <c r="N1610" s="107"/>
      <c r="O1610" s="205"/>
    </row>
    <row r="1611" spans="1:15" ht="15" customHeight="1" x14ac:dyDescent="0.25">
      <c r="A1611" s="104"/>
      <c r="B1611" s="41"/>
      <c r="C1611" s="43"/>
      <c r="D1611" s="41"/>
      <c r="E1611" s="41"/>
      <c r="F1611" s="42"/>
      <c r="G1611" s="41"/>
      <c r="H1611" s="41"/>
      <c r="I1611" s="44"/>
      <c r="J1611" s="47"/>
      <c r="K1611" s="45"/>
      <c r="L1611" s="107"/>
      <c r="M1611" s="107"/>
      <c r="N1611" s="107"/>
      <c r="O1611" s="205"/>
    </row>
    <row r="1612" spans="1:15" ht="15" customHeight="1" x14ac:dyDescent="0.25">
      <c r="A1612" s="104"/>
      <c r="B1612" s="41"/>
      <c r="C1612" s="43"/>
      <c r="D1612" s="41"/>
      <c r="E1612" s="41"/>
      <c r="F1612" s="42"/>
      <c r="G1612" s="41"/>
      <c r="H1612" s="41"/>
      <c r="I1612" s="44"/>
      <c r="J1612" s="47"/>
      <c r="K1612" s="45"/>
      <c r="L1612" s="107"/>
      <c r="M1612" s="107"/>
      <c r="N1612" s="107"/>
      <c r="O1612" s="205"/>
    </row>
    <row r="1613" spans="1:15" ht="15" customHeight="1" x14ac:dyDescent="0.25">
      <c r="A1613" s="104"/>
      <c r="B1613" s="41"/>
      <c r="C1613" s="43"/>
      <c r="D1613" s="41"/>
      <c r="E1613" s="41"/>
      <c r="F1613" s="42"/>
      <c r="G1613" s="41"/>
      <c r="H1613" s="41"/>
      <c r="I1613" s="44"/>
      <c r="J1613" s="47"/>
      <c r="K1613" s="45"/>
      <c r="L1613" s="107"/>
      <c r="M1613" s="107"/>
      <c r="N1613" s="107"/>
      <c r="O1613" s="205"/>
    </row>
    <row r="1614" spans="1:15" ht="15" customHeight="1" x14ac:dyDescent="0.25">
      <c r="A1614" s="104"/>
      <c r="B1614" s="41"/>
      <c r="C1614" s="43"/>
      <c r="D1614" s="41"/>
      <c r="E1614" s="41"/>
      <c r="F1614" s="42"/>
      <c r="G1614" s="41"/>
      <c r="H1614" s="41"/>
      <c r="I1614" s="44"/>
      <c r="J1614" s="47"/>
      <c r="K1614" s="45"/>
      <c r="L1614" s="107"/>
      <c r="M1614" s="107"/>
      <c r="N1614" s="107"/>
      <c r="O1614" s="205"/>
    </row>
    <row r="1615" spans="1:15" ht="15" customHeight="1" x14ac:dyDescent="0.25">
      <c r="A1615" s="104"/>
      <c r="B1615" s="41"/>
      <c r="C1615" s="43"/>
      <c r="D1615" s="41"/>
      <c r="E1615" s="41"/>
      <c r="F1615" s="42"/>
      <c r="G1615" s="41"/>
      <c r="H1615" s="41"/>
      <c r="I1615" s="44"/>
      <c r="J1615" s="47"/>
      <c r="K1615" s="45"/>
      <c r="L1615" s="107"/>
      <c r="M1615" s="107"/>
      <c r="N1615" s="107"/>
      <c r="O1615" s="205"/>
    </row>
    <row r="1616" spans="1:15" ht="15" customHeight="1" x14ac:dyDescent="0.25">
      <c r="A1616" s="104"/>
      <c r="B1616" s="41"/>
      <c r="C1616" s="43"/>
      <c r="D1616" s="41"/>
      <c r="E1616" s="41"/>
      <c r="F1616" s="42"/>
      <c r="G1616" s="41"/>
      <c r="H1616" s="41"/>
      <c r="I1616" s="44"/>
      <c r="J1616" s="47"/>
      <c r="K1616" s="45"/>
      <c r="L1616" s="107"/>
      <c r="M1616" s="107"/>
      <c r="N1616" s="107"/>
      <c r="O1616" s="205"/>
    </row>
    <row r="1617" spans="1:15" ht="15" customHeight="1" x14ac:dyDescent="0.25">
      <c r="A1617" s="104"/>
      <c r="B1617" s="41"/>
      <c r="C1617" s="43"/>
      <c r="D1617" s="41"/>
      <c r="E1617" s="41"/>
      <c r="F1617" s="42"/>
      <c r="G1617" s="41"/>
      <c r="H1617" s="41"/>
      <c r="I1617" s="44"/>
      <c r="J1617" s="47"/>
      <c r="K1617" s="45"/>
      <c r="L1617" s="107"/>
      <c r="M1617" s="107"/>
      <c r="N1617" s="107"/>
      <c r="O1617" s="205"/>
    </row>
    <row r="1618" spans="1:15" ht="15" customHeight="1" x14ac:dyDescent="0.25">
      <c r="A1618" s="104"/>
      <c r="B1618" s="41"/>
      <c r="C1618" s="43"/>
      <c r="D1618" s="41"/>
      <c r="E1618" s="41"/>
      <c r="F1618" s="42"/>
      <c r="G1618" s="41"/>
      <c r="H1618" s="41"/>
      <c r="I1618" s="44"/>
      <c r="J1618" s="47"/>
      <c r="K1618" s="45"/>
      <c r="L1618" s="107"/>
      <c r="M1618" s="107"/>
      <c r="N1618" s="107"/>
      <c r="O1618" s="205"/>
    </row>
    <row r="1619" spans="1:15" ht="15" customHeight="1" x14ac:dyDescent="0.25">
      <c r="A1619" s="104"/>
      <c r="B1619" s="41"/>
      <c r="C1619" s="43"/>
      <c r="D1619" s="41"/>
      <c r="E1619" s="41"/>
      <c r="F1619" s="42"/>
      <c r="G1619" s="41"/>
      <c r="H1619" s="41"/>
      <c r="I1619" s="44"/>
      <c r="J1619" s="47"/>
      <c r="K1619" s="45"/>
      <c r="L1619" s="107"/>
      <c r="M1619" s="107"/>
      <c r="N1619" s="107"/>
      <c r="O1619" s="205"/>
    </row>
    <row r="1620" spans="1:15" ht="15" customHeight="1" x14ac:dyDescent="0.25">
      <c r="A1620" s="104"/>
      <c r="B1620" s="41"/>
      <c r="C1620" s="43"/>
      <c r="D1620" s="41"/>
      <c r="E1620" s="41"/>
      <c r="F1620" s="42"/>
      <c r="G1620" s="41"/>
      <c r="H1620" s="41"/>
      <c r="I1620" s="44"/>
      <c r="J1620" s="47"/>
      <c r="K1620" s="45"/>
      <c r="L1620" s="107"/>
      <c r="M1620" s="107"/>
      <c r="N1620" s="107"/>
      <c r="O1620" s="205"/>
    </row>
    <row r="1621" spans="1:15" ht="15" customHeight="1" x14ac:dyDescent="0.25">
      <c r="A1621" s="104"/>
      <c r="B1621" s="41"/>
      <c r="C1621" s="43"/>
      <c r="D1621" s="41"/>
      <c r="E1621" s="41"/>
      <c r="F1621" s="42"/>
      <c r="G1621" s="41"/>
      <c r="H1621" s="41"/>
      <c r="I1621" s="44"/>
      <c r="J1621" s="47"/>
      <c r="K1621" s="45"/>
      <c r="L1621" s="107"/>
      <c r="M1621" s="107"/>
      <c r="N1621" s="107"/>
      <c r="O1621" s="205"/>
    </row>
    <row r="1622" spans="1:15" ht="15" customHeight="1" x14ac:dyDescent="0.25">
      <c r="A1622" s="104"/>
      <c r="B1622" s="41"/>
      <c r="C1622" s="43"/>
      <c r="D1622" s="41"/>
      <c r="E1622" s="41"/>
      <c r="F1622" s="42"/>
      <c r="G1622" s="41"/>
      <c r="H1622" s="41"/>
      <c r="I1622" s="44"/>
      <c r="J1622" s="47"/>
      <c r="K1622" s="45"/>
      <c r="L1622" s="107"/>
      <c r="M1622" s="107"/>
      <c r="N1622" s="107"/>
      <c r="O1622" s="205"/>
    </row>
    <row r="1623" spans="1:15" ht="15" customHeight="1" x14ac:dyDescent="0.25">
      <c r="A1623" s="104"/>
      <c r="B1623" s="41"/>
      <c r="C1623" s="43"/>
      <c r="D1623" s="41"/>
      <c r="E1623" s="41"/>
      <c r="F1623" s="42"/>
      <c r="G1623" s="41"/>
      <c r="H1623" s="41"/>
      <c r="I1623" s="44"/>
      <c r="J1623" s="47"/>
      <c r="K1623" s="45"/>
      <c r="L1623" s="107"/>
      <c r="M1623" s="107"/>
      <c r="N1623" s="107"/>
      <c r="O1623" s="205"/>
    </row>
    <row r="1624" spans="1:15" ht="15" customHeight="1" x14ac:dyDescent="0.25">
      <c r="A1624" s="104"/>
      <c r="B1624" s="41"/>
      <c r="C1624" s="43"/>
      <c r="D1624" s="41"/>
      <c r="E1624" s="41"/>
      <c r="F1624" s="42"/>
      <c r="G1624" s="41"/>
      <c r="H1624" s="41"/>
      <c r="I1624" s="44"/>
      <c r="J1624" s="47"/>
      <c r="K1624" s="45"/>
      <c r="L1624" s="107"/>
      <c r="M1624" s="107"/>
      <c r="N1624" s="107"/>
      <c r="O1624" s="205"/>
    </row>
    <row r="1625" spans="1:15" ht="15" customHeight="1" x14ac:dyDescent="0.25">
      <c r="A1625" s="104"/>
      <c r="B1625" s="41"/>
      <c r="C1625" s="43"/>
      <c r="D1625" s="41"/>
      <c r="E1625" s="41"/>
      <c r="F1625" s="42"/>
      <c r="G1625" s="41"/>
      <c r="H1625" s="41"/>
      <c r="I1625" s="44"/>
      <c r="J1625" s="47"/>
      <c r="K1625" s="45"/>
      <c r="L1625" s="107"/>
      <c r="M1625" s="107"/>
      <c r="N1625" s="107"/>
      <c r="O1625" s="205"/>
    </row>
    <row r="1626" spans="1:15" ht="15" customHeight="1" x14ac:dyDescent="0.25">
      <c r="A1626" s="104"/>
      <c r="B1626" s="41"/>
      <c r="C1626" s="43"/>
      <c r="D1626" s="41"/>
      <c r="E1626" s="41"/>
      <c r="F1626" s="42"/>
      <c r="G1626" s="41"/>
      <c r="H1626" s="41"/>
      <c r="I1626" s="44"/>
      <c r="J1626" s="47"/>
      <c r="K1626" s="45"/>
      <c r="L1626" s="107"/>
      <c r="M1626" s="107"/>
      <c r="N1626" s="107"/>
      <c r="O1626" s="205"/>
    </row>
    <row r="1627" spans="1:15" ht="15" customHeight="1" x14ac:dyDescent="0.25">
      <c r="A1627" s="104"/>
      <c r="B1627" s="41"/>
      <c r="C1627" s="43"/>
      <c r="D1627" s="41"/>
      <c r="E1627" s="41"/>
      <c r="F1627" s="42"/>
      <c r="G1627" s="41"/>
      <c r="H1627" s="41"/>
      <c r="I1627" s="44"/>
      <c r="J1627" s="47"/>
      <c r="K1627" s="45"/>
      <c r="L1627" s="107"/>
      <c r="M1627" s="107"/>
      <c r="N1627" s="107"/>
      <c r="O1627" s="205"/>
    </row>
    <row r="1628" spans="1:15" ht="15" customHeight="1" x14ac:dyDescent="0.25">
      <c r="A1628" s="104"/>
      <c r="B1628" s="41"/>
      <c r="C1628" s="43"/>
      <c r="D1628" s="41"/>
      <c r="E1628" s="41"/>
      <c r="F1628" s="42"/>
      <c r="G1628" s="41"/>
      <c r="H1628" s="41"/>
      <c r="I1628" s="44"/>
      <c r="J1628" s="47"/>
      <c r="K1628" s="45"/>
      <c r="L1628" s="107"/>
      <c r="M1628" s="107"/>
      <c r="N1628" s="107"/>
      <c r="O1628" s="205"/>
    </row>
    <row r="1629" spans="1:15" ht="15" customHeight="1" x14ac:dyDescent="0.25">
      <c r="A1629" s="104"/>
      <c r="B1629" s="41"/>
      <c r="C1629" s="43"/>
      <c r="D1629" s="41"/>
      <c r="E1629" s="41"/>
      <c r="F1629" s="42"/>
      <c r="G1629" s="41"/>
      <c r="H1629" s="41"/>
      <c r="I1629" s="44"/>
      <c r="J1629" s="47"/>
      <c r="K1629" s="45"/>
      <c r="L1629" s="107"/>
      <c r="M1629" s="107"/>
      <c r="N1629" s="107"/>
      <c r="O1629" s="205"/>
    </row>
    <row r="1630" spans="1:15" ht="15" customHeight="1" x14ac:dyDescent="0.25">
      <c r="A1630" s="104"/>
      <c r="B1630" s="41"/>
      <c r="C1630" s="43"/>
      <c r="D1630" s="41"/>
      <c r="E1630" s="41"/>
      <c r="F1630" s="42"/>
      <c r="G1630" s="41"/>
      <c r="H1630" s="41"/>
      <c r="I1630" s="44"/>
      <c r="J1630" s="47"/>
      <c r="K1630" s="45"/>
      <c r="L1630" s="107"/>
      <c r="M1630" s="107"/>
      <c r="N1630" s="107"/>
      <c r="O1630" s="205"/>
    </row>
    <row r="1631" spans="1:15" ht="15" customHeight="1" x14ac:dyDescent="0.25">
      <c r="A1631" s="104"/>
      <c r="B1631" s="41"/>
      <c r="C1631" s="43"/>
      <c r="D1631" s="41"/>
      <c r="E1631" s="41"/>
      <c r="F1631" s="42"/>
      <c r="G1631" s="41"/>
      <c r="H1631" s="41"/>
      <c r="I1631" s="44"/>
      <c r="J1631" s="47"/>
      <c r="K1631" s="45"/>
      <c r="L1631" s="107"/>
      <c r="M1631" s="107"/>
      <c r="N1631" s="107"/>
      <c r="O1631" s="205"/>
    </row>
    <row r="1632" spans="1:15" ht="15" customHeight="1" x14ac:dyDescent="0.25">
      <c r="A1632" s="104"/>
      <c r="B1632" s="41"/>
      <c r="C1632" s="43"/>
      <c r="D1632" s="41"/>
      <c r="E1632" s="41"/>
      <c r="F1632" s="42"/>
      <c r="G1632" s="41"/>
      <c r="H1632" s="41"/>
      <c r="I1632" s="44"/>
      <c r="J1632" s="47"/>
      <c r="K1632" s="45"/>
      <c r="L1632" s="107"/>
      <c r="M1632" s="107"/>
      <c r="N1632" s="107"/>
      <c r="O1632" s="205"/>
    </row>
    <row r="1633" spans="1:15" ht="15" customHeight="1" x14ac:dyDescent="0.25">
      <c r="A1633" s="104"/>
      <c r="B1633" s="41"/>
      <c r="C1633" s="43"/>
      <c r="D1633" s="41"/>
      <c r="E1633" s="41"/>
      <c r="F1633" s="42"/>
      <c r="G1633" s="41"/>
      <c r="H1633" s="41"/>
      <c r="I1633" s="44"/>
      <c r="J1633" s="47"/>
      <c r="K1633" s="45"/>
      <c r="L1633" s="107"/>
      <c r="M1633" s="107"/>
      <c r="N1633" s="107"/>
      <c r="O1633" s="205"/>
    </row>
    <row r="1634" spans="1:15" ht="15" customHeight="1" x14ac:dyDescent="0.25">
      <c r="A1634" s="104"/>
      <c r="B1634" s="41"/>
      <c r="C1634" s="43"/>
      <c r="D1634" s="41"/>
      <c r="E1634" s="41"/>
      <c r="F1634" s="42"/>
      <c r="G1634" s="41"/>
      <c r="H1634" s="41"/>
      <c r="I1634" s="44"/>
      <c r="J1634" s="47"/>
      <c r="K1634" s="45"/>
      <c r="L1634" s="107"/>
      <c r="M1634" s="107"/>
      <c r="N1634" s="107"/>
      <c r="O1634" s="205"/>
    </row>
    <row r="1635" spans="1:15" ht="15" customHeight="1" x14ac:dyDescent="0.25">
      <c r="A1635" s="104"/>
      <c r="B1635" s="41"/>
      <c r="C1635" s="43"/>
      <c r="D1635" s="41"/>
      <c r="E1635" s="41"/>
      <c r="F1635" s="42"/>
      <c r="G1635" s="41"/>
      <c r="H1635" s="41"/>
      <c r="I1635" s="44"/>
      <c r="J1635" s="47"/>
      <c r="K1635" s="45"/>
      <c r="L1635" s="107"/>
      <c r="M1635" s="107"/>
      <c r="N1635" s="107"/>
      <c r="O1635" s="205"/>
    </row>
    <row r="1636" spans="1:15" ht="15" customHeight="1" x14ac:dyDescent="0.25">
      <c r="A1636" s="104"/>
      <c r="B1636" s="41"/>
      <c r="C1636" s="43"/>
      <c r="D1636" s="41"/>
      <c r="E1636" s="41"/>
      <c r="F1636" s="42"/>
      <c r="G1636" s="41"/>
      <c r="H1636" s="41"/>
      <c r="I1636" s="44"/>
      <c r="J1636" s="47"/>
      <c r="K1636" s="45"/>
      <c r="L1636" s="107"/>
      <c r="M1636" s="107"/>
      <c r="N1636" s="107"/>
      <c r="O1636" s="205"/>
    </row>
    <row r="1637" spans="1:15" ht="15" customHeight="1" x14ac:dyDescent="0.25">
      <c r="A1637" s="104"/>
      <c r="B1637" s="41"/>
      <c r="C1637" s="43"/>
      <c r="D1637" s="41"/>
      <c r="E1637" s="41"/>
      <c r="F1637" s="42"/>
      <c r="G1637" s="41"/>
      <c r="H1637" s="41"/>
      <c r="I1637" s="44"/>
      <c r="J1637" s="47"/>
      <c r="K1637" s="45"/>
      <c r="L1637" s="107"/>
      <c r="M1637" s="107"/>
      <c r="N1637" s="107"/>
      <c r="O1637" s="205"/>
    </row>
    <row r="1638" spans="1:15" ht="15" customHeight="1" x14ac:dyDescent="0.25">
      <c r="A1638" s="104"/>
      <c r="B1638" s="41"/>
      <c r="C1638" s="43"/>
      <c r="D1638" s="41"/>
      <c r="E1638" s="41"/>
      <c r="F1638" s="42"/>
      <c r="G1638" s="41"/>
      <c r="H1638" s="41"/>
      <c r="I1638" s="44"/>
      <c r="J1638" s="47"/>
      <c r="K1638" s="45"/>
      <c r="L1638" s="107"/>
      <c r="M1638" s="107"/>
      <c r="N1638" s="107"/>
      <c r="O1638" s="205"/>
    </row>
    <row r="1639" spans="1:15" ht="15" customHeight="1" x14ac:dyDescent="0.25">
      <c r="A1639" s="104"/>
      <c r="B1639" s="41"/>
      <c r="C1639" s="43"/>
      <c r="D1639" s="41"/>
      <c r="E1639" s="41"/>
      <c r="F1639" s="42"/>
      <c r="G1639" s="41"/>
      <c r="H1639" s="41"/>
      <c r="I1639" s="44"/>
      <c r="J1639" s="47"/>
      <c r="K1639" s="45"/>
      <c r="L1639" s="107"/>
      <c r="M1639" s="107"/>
      <c r="N1639" s="107"/>
      <c r="O1639" s="205"/>
    </row>
    <row r="1640" spans="1:15" ht="15" customHeight="1" x14ac:dyDescent="0.25">
      <c r="A1640" s="104"/>
      <c r="B1640" s="41"/>
      <c r="C1640" s="43"/>
      <c r="D1640" s="41"/>
      <c r="E1640" s="41"/>
      <c r="F1640" s="42"/>
      <c r="G1640" s="41"/>
      <c r="H1640" s="41"/>
      <c r="I1640" s="44"/>
      <c r="J1640" s="47"/>
      <c r="K1640" s="45"/>
      <c r="L1640" s="107"/>
      <c r="M1640" s="107"/>
      <c r="N1640" s="107"/>
      <c r="O1640" s="205"/>
    </row>
    <row r="1641" spans="1:15" ht="15" customHeight="1" x14ac:dyDescent="0.25">
      <c r="A1641" s="104"/>
      <c r="B1641" s="41"/>
      <c r="C1641" s="43"/>
      <c r="D1641" s="41"/>
      <c r="E1641" s="41"/>
      <c r="F1641" s="42"/>
      <c r="G1641" s="41"/>
      <c r="H1641" s="41"/>
      <c r="I1641" s="44"/>
      <c r="J1641" s="47"/>
      <c r="K1641" s="45"/>
      <c r="L1641" s="107"/>
      <c r="M1641" s="107"/>
      <c r="N1641" s="107"/>
      <c r="O1641" s="205"/>
    </row>
    <row r="1642" spans="1:15" ht="15" customHeight="1" x14ac:dyDescent="0.25">
      <c r="A1642" s="104"/>
      <c r="B1642" s="41"/>
      <c r="C1642" s="43"/>
      <c r="D1642" s="41"/>
      <c r="E1642" s="41"/>
      <c r="F1642" s="42"/>
      <c r="G1642" s="41"/>
      <c r="H1642" s="41"/>
      <c r="I1642" s="44"/>
      <c r="J1642" s="47"/>
      <c r="K1642" s="45"/>
      <c r="L1642" s="107"/>
      <c r="M1642" s="107"/>
      <c r="N1642" s="107"/>
      <c r="O1642" s="205"/>
    </row>
    <row r="1643" spans="1:15" ht="15" customHeight="1" x14ac:dyDescent="0.25">
      <c r="A1643" s="104"/>
      <c r="B1643" s="41"/>
      <c r="C1643" s="43"/>
      <c r="D1643" s="41"/>
      <c r="E1643" s="41"/>
      <c r="F1643" s="42"/>
      <c r="G1643" s="41"/>
      <c r="H1643" s="41"/>
      <c r="I1643" s="44"/>
      <c r="J1643" s="47"/>
      <c r="K1643" s="45"/>
      <c r="L1643" s="107"/>
      <c r="M1643" s="107"/>
      <c r="N1643" s="107"/>
      <c r="O1643" s="205"/>
    </row>
    <row r="1644" spans="1:15" ht="15" customHeight="1" x14ac:dyDescent="0.25">
      <c r="A1644" s="104"/>
      <c r="B1644" s="41"/>
      <c r="C1644" s="43"/>
      <c r="D1644" s="41"/>
      <c r="E1644" s="41"/>
      <c r="F1644" s="42"/>
      <c r="G1644" s="41"/>
      <c r="H1644" s="41"/>
      <c r="I1644" s="44"/>
      <c r="J1644" s="47"/>
      <c r="K1644" s="45"/>
      <c r="L1644" s="107"/>
      <c r="M1644" s="107"/>
      <c r="N1644" s="107"/>
      <c r="O1644" s="205"/>
    </row>
    <row r="1645" spans="1:15" ht="15" customHeight="1" x14ac:dyDescent="0.25">
      <c r="A1645" s="104"/>
      <c r="B1645" s="41"/>
      <c r="C1645" s="43"/>
      <c r="D1645" s="41"/>
      <c r="E1645" s="41"/>
      <c r="F1645" s="42"/>
      <c r="G1645" s="41"/>
      <c r="H1645" s="41"/>
      <c r="I1645" s="44"/>
      <c r="J1645" s="47"/>
      <c r="K1645" s="45"/>
      <c r="L1645" s="107"/>
      <c r="M1645" s="107"/>
      <c r="N1645" s="107"/>
      <c r="O1645" s="205"/>
    </row>
    <row r="1646" spans="1:15" ht="15" customHeight="1" x14ac:dyDescent="0.25">
      <c r="A1646" s="104"/>
      <c r="B1646" s="41"/>
      <c r="C1646" s="43"/>
      <c r="D1646" s="41"/>
      <c r="E1646" s="41"/>
      <c r="F1646" s="42"/>
      <c r="G1646" s="41"/>
      <c r="H1646" s="41"/>
      <c r="I1646" s="44"/>
      <c r="J1646" s="47"/>
      <c r="K1646" s="45"/>
      <c r="L1646" s="107"/>
      <c r="M1646" s="107"/>
      <c r="N1646" s="107"/>
      <c r="O1646" s="205"/>
    </row>
    <row r="1647" spans="1:15" ht="15" customHeight="1" x14ac:dyDescent="0.25">
      <c r="A1647" s="104"/>
      <c r="B1647" s="41"/>
      <c r="C1647" s="43"/>
      <c r="D1647" s="41"/>
      <c r="E1647" s="41"/>
      <c r="F1647" s="42"/>
      <c r="G1647" s="41"/>
      <c r="H1647" s="41"/>
      <c r="I1647" s="44"/>
      <c r="J1647" s="47"/>
      <c r="K1647" s="45"/>
      <c r="L1647" s="107"/>
      <c r="M1647" s="107"/>
      <c r="N1647" s="107"/>
      <c r="O1647" s="205"/>
    </row>
    <row r="1648" spans="1:15" ht="15" customHeight="1" x14ac:dyDescent="0.25">
      <c r="A1648" s="104"/>
      <c r="B1648" s="41"/>
      <c r="C1648" s="43"/>
      <c r="D1648" s="41"/>
      <c r="E1648" s="41"/>
      <c r="F1648" s="42"/>
      <c r="G1648" s="41"/>
      <c r="H1648" s="41"/>
      <c r="I1648" s="44"/>
      <c r="J1648" s="47"/>
      <c r="K1648" s="45"/>
      <c r="L1648" s="107"/>
      <c r="M1648" s="107"/>
      <c r="N1648" s="107"/>
      <c r="O1648" s="205"/>
    </row>
    <row r="1649" spans="1:15" ht="15" customHeight="1" x14ac:dyDescent="0.25">
      <c r="A1649" s="104"/>
      <c r="B1649" s="41"/>
      <c r="C1649" s="43"/>
      <c r="D1649" s="41"/>
      <c r="E1649" s="41"/>
      <c r="F1649" s="42"/>
      <c r="G1649" s="41"/>
      <c r="H1649" s="41"/>
      <c r="I1649" s="44"/>
      <c r="J1649" s="47"/>
      <c r="K1649" s="45"/>
      <c r="L1649" s="107"/>
      <c r="M1649" s="107"/>
      <c r="N1649" s="107"/>
      <c r="O1649" s="205"/>
    </row>
    <row r="1650" spans="1:15" ht="15" customHeight="1" x14ac:dyDescent="0.25">
      <c r="A1650" s="104"/>
      <c r="B1650" s="41"/>
      <c r="C1650" s="43"/>
      <c r="D1650" s="41"/>
      <c r="E1650" s="41"/>
      <c r="F1650" s="42"/>
      <c r="G1650" s="41"/>
      <c r="H1650" s="41"/>
      <c r="I1650" s="44"/>
      <c r="J1650" s="47"/>
      <c r="K1650" s="45"/>
      <c r="L1650" s="107"/>
      <c r="M1650" s="107"/>
      <c r="N1650" s="107"/>
      <c r="O1650" s="205"/>
    </row>
    <row r="1651" spans="1:15" ht="15" customHeight="1" x14ac:dyDescent="0.25">
      <c r="A1651" s="104"/>
      <c r="B1651" s="41"/>
      <c r="C1651" s="43"/>
      <c r="D1651" s="41"/>
      <c r="E1651" s="41"/>
      <c r="F1651" s="42"/>
      <c r="G1651" s="41"/>
      <c r="H1651" s="41"/>
      <c r="I1651" s="44"/>
      <c r="J1651" s="47"/>
      <c r="K1651" s="45"/>
      <c r="L1651" s="107"/>
      <c r="M1651" s="107"/>
      <c r="N1651" s="107"/>
      <c r="O1651" s="205"/>
    </row>
    <row r="1652" spans="1:15" ht="15" customHeight="1" x14ac:dyDescent="0.25">
      <c r="A1652" s="104"/>
      <c r="B1652" s="41"/>
      <c r="C1652" s="43"/>
      <c r="D1652" s="41"/>
      <c r="E1652" s="41"/>
      <c r="F1652" s="42"/>
      <c r="G1652" s="41"/>
      <c r="H1652" s="41"/>
      <c r="I1652" s="44"/>
      <c r="J1652" s="47"/>
      <c r="K1652" s="45"/>
      <c r="L1652" s="107"/>
      <c r="M1652" s="107"/>
      <c r="N1652" s="107"/>
      <c r="O1652" s="205"/>
    </row>
    <row r="1653" spans="1:15" ht="15" customHeight="1" x14ac:dyDescent="0.25">
      <c r="A1653" s="104"/>
      <c r="B1653" s="41"/>
      <c r="C1653" s="43"/>
      <c r="D1653" s="41"/>
      <c r="E1653" s="41"/>
      <c r="F1653" s="42"/>
      <c r="G1653" s="41"/>
      <c r="H1653" s="41"/>
      <c r="I1653" s="44"/>
      <c r="J1653" s="47"/>
      <c r="K1653" s="45"/>
      <c r="L1653" s="107"/>
      <c r="M1653" s="107"/>
      <c r="N1653" s="107"/>
      <c r="O1653" s="205"/>
    </row>
    <row r="1654" spans="1:15" ht="15" customHeight="1" x14ac:dyDescent="0.25">
      <c r="A1654" s="104"/>
      <c r="B1654" s="41"/>
      <c r="C1654" s="43"/>
      <c r="D1654" s="41"/>
      <c r="E1654" s="41"/>
      <c r="F1654" s="42"/>
      <c r="G1654" s="41"/>
      <c r="H1654" s="41"/>
      <c r="I1654" s="44"/>
      <c r="J1654" s="47"/>
      <c r="K1654" s="45"/>
      <c r="L1654" s="107"/>
      <c r="M1654" s="107"/>
      <c r="N1654" s="107"/>
      <c r="O1654" s="205"/>
    </row>
    <row r="1655" spans="1:15" ht="15" customHeight="1" x14ac:dyDescent="0.25">
      <c r="A1655" s="104"/>
      <c r="B1655" s="41"/>
      <c r="C1655" s="43"/>
      <c r="D1655" s="41"/>
      <c r="E1655" s="41"/>
      <c r="F1655" s="42"/>
      <c r="G1655" s="41"/>
      <c r="H1655" s="41"/>
      <c r="I1655" s="44"/>
      <c r="J1655" s="47"/>
      <c r="K1655" s="45"/>
      <c r="L1655" s="107"/>
      <c r="M1655" s="107"/>
      <c r="N1655" s="107"/>
      <c r="O1655" s="205"/>
    </row>
    <row r="1656" spans="1:15" ht="15" customHeight="1" x14ac:dyDescent="0.25">
      <c r="A1656" s="104"/>
      <c r="B1656" s="41"/>
      <c r="C1656" s="43"/>
      <c r="D1656" s="41"/>
      <c r="E1656" s="41"/>
      <c r="F1656" s="42"/>
      <c r="G1656" s="41"/>
      <c r="H1656" s="41"/>
      <c r="I1656" s="44"/>
      <c r="J1656" s="47"/>
      <c r="K1656" s="45"/>
      <c r="L1656" s="107"/>
      <c r="M1656" s="107"/>
      <c r="N1656" s="107"/>
      <c r="O1656" s="205"/>
    </row>
    <row r="1657" spans="1:15" ht="15" customHeight="1" x14ac:dyDescent="0.25">
      <c r="A1657" s="104"/>
      <c r="B1657" s="41"/>
      <c r="C1657" s="43"/>
      <c r="D1657" s="41"/>
      <c r="E1657" s="41"/>
      <c r="F1657" s="42"/>
      <c r="G1657" s="41"/>
      <c r="H1657" s="41"/>
      <c r="I1657" s="44"/>
      <c r="J1657" s="47"/>
      <c r="K1657" s="45"/>
      <c r="L1657" s="107"/>
      <c r="M1657" s="107"/>
      <c r="N1657" s="107"/>
      <c r="O1657" s="205"/>
    </row>
    <row r="1658" spans="1:15" ht="15" customHeight="1" x14ac:dyDescent="0.25">
      <c r="A1658" s="104"/>
      <c r="B1658" s="41"/>
      <c r="C1658" s="43"/>
      <c r="D1658" s="41"/>
      <c r="E1658" s="41"/>
      <c r="F1658" s="42"/>
      <c r="G1658" s="41"/>
      <c r="H1658" s="41"/>
      <c r="I1658" s="44"/>
      <c r="J1658" s="47"/>
      <c r="K1658" s="45"/>
      <c r="L1658" s="107"/>
      <c r="M1658" s="107"/>
      <c r="N1658" s="107"/>
      <c r="O1658" s="205"/>
    </row>
    <row r="1659" spans="1:15" ht="15" customHeight="1" x14ac:dyDescent="0.25">
      <c r="A1659" s="104"/>
      <c r="B1659" s="41"/>
      <c r="C1659" s="43"/>
      <c r="D1659" s="41"/>
      <c r="E1659" s="41"/>
      <c r="F1659" s="42"/>
      <c r="G1659" s="41"/>
      <c r="H1659" s="41"/>
      <c r="I1659" s="44"/>
      <c r="J1659" s="47"/>
      <c r="K1659" s="45"/>
      <c r="L1659" s="107"/>
      <c r="M1659" s="107"/>
      <c r="N1659" s="107"/>
      <c r="O1659" s="205"/>
    </row>
    <row r="1660" spans="1:15" ht="15" customHeight="1" x14ac:dyDescent="0.25">
      <c r="A1660" s="104"/>
      <c r="B1660" s="41"/>
      <c r="C1660" s="43"/>
      <c r="D1660" s="41"/>
      <c r="E1660" s="41"/>
      <c r="F1660" s="42"/>
      <c r="G1660" s="41"/>
      <c r="H1660" s="41"/>
      <c r="I1660" s="44"/>
      <c r="J1660" s="47"/>
      <c r="K1660" s="45"/>
      <c r="L1660" s="107"/>
      <c r="M1660" s="107"/>
      <c r="N1660" s="107"/>
      <c r="O1660" s="205"/>
    </row>
    <row r="1661" spans="1:15" ht="15" customHeight="1" x14ac:dyDescent="0.25">
      <c r="A1661" s="104"/>
      <c r="B1661" s="41"/>
      <c r="C1661" s="43"/>
      <c r="D1661" s="41"/>
      <c r="E1661" s="41"/>
      <c r="F1661" s="42"/>
      <c r="G1661" s="41"/>
      <c r="H1661" s="41"/>
      <c r="I1661" s="44"/>
      <c r="J1661" s="47"/>
      <c r="K1661" s="45"/>
      <c r="L1661" s="107"/>
      <c r="M1661" s="107"/>
      <c r="N1661" s="107"/>
      <c r="O1661" s="205"/>
    </row>
    <row r="1662" spans="1:15" ht="15" customHeight="1" x14ac:dyDescent="0.25">
      <c r="A1662" s="104"/>
      <c r="B1662" s="41"/>
      <c r="C1662" s="43"/>
      <c r="D1662" s="41"/>
      <c r="E1662" s="41"/>
      <c r="F1662" s="42"/>
      <c r="G1662" s="41"/>
      <c r="H1662" s="41"/>
      <c r="I1662" s="44"/>
      <c r="J1662" s="47"/>
      <c r="K1662" s="45"/>
      <c r="L1662" s="107"/>
      <c r="M1662" s="107"/>
      <c r="N1662" s="107"/>
      <c r="O1662" s="205"/>
    </row>
    <row r="1663" spans="1:15" ht="15" customHeight="1" x14ac:dyDescent="0.25">
      <c r="A1663" s="104"/>
      <c r="B1663" s="41"/>
      <c r="C1663" s="43"/>
      <c r="D1663" s="41"/>
      <c r="E1663" s="41"/>
      <c r="F1663" s="42"/>
      <c r="G1663" s="41"/>
      <c r="H1663" s="41"/>
      <c r="I1663" s="44"/>
      <c r="J1663" s="47"/>
      <c r="K1663" s="45"/>
      <c r="L1663" s="107"/>
      <c r="M1663" s="107"/>
      <c r="N1663" s="107"/>
      <c r="O1663" s="205"/>
    </row>
    <row r="1664" spans="1:15" ht="15" customHeight="1" x14ac:dyDescent="0.25">
      <c r="A1664" s="104"/>
      <c r="B1664" s="41"/>
      <c r="C1664" s="43"/>
      <c r="D1664" s="41"/>
      <c r="E1664" s="41"/>
      <c r="F1664" s="42"/>
      <c r="G1664" s="41"/>
      <c r="H1664" s="41"/>
      <c r="I1664" s="44"/>
      <c r="J1664" s="47"/>
      <c r="K1664" s="45"/>
      <c r="L1664" s="107"/>
      <c r="M1664" s="107"/>
      <c r="N1664" s="107"/>
      <c r="O1664" s="205"/>
    </row>
    <row r="1665" spans="1:15" ht="15" customHeight="1" x14ac:dyDescent="0.25">
      <c r="A1665" s="104"/>
      <c r="B1665" s="41"/>
      <c r="C1665" s="43"/>
      <c r="D1665" s="41"/>
      <c r="E1665" s="41"/>
      <c r="F1665" s="42"/>
      <c r="G1665" s="41"/>
      <c r="H1665" s="41"/>
      <c r="I1665" s="44"/>
      <c r="J1665" s="47"/>
      <c r="K1665" s="45"/>
      <c r="L1665" s="107"/>
      <c r="M1665" s="107"/>
      <c r="N1665" s="107"/>
      <c r="O1665" s="205"/>
    </row>
    <row r="1666" spans="1:15" ht="15" customHeight="1" x14ac:dyDescent="0.25">
      <c r="A1666" s="104"/>
      <c r="B1666" s="41"/>
      <c r="C1666" s="43"/>
      <c r="D1666" s="41"/>
      <c r="E1666" s="41"/>
      <c r="F1666" s="42"/>
      <c r="G1666" s="41"/>
      <c r="H1666" s="41"/>
      <c r="I1666" s="44"/>
      <c r="J1666" s="47"/>
      <c r="K1666" s="45"/>
      <c r="L1666" s="107"/>
      <c r="M1666" s="107"/>
      <c r="N1666" s="107"/>
      <c r="O1666" s="205"/>
    </row>
    <row r="1667" spans="1:15" ht="15" customHeight="1" x14ac:dyDescent="0.25">
      <c r="A1667" s="104"/>
      <c r="B1667" s="41"/>
      <c r="C1667" s="43"/>
      <c r="D1667" s="41"/>
      <c r="E1667" s="41"/>
      <c r="F1667" s="42"/>
      <c r="G1667" s="41"/>
      <c r="H1667" s="41"/>
      <c r="I1667" s="44"/>
      <c r="J1667" s="47"/>
      <c r="K1667" s="45"/>
      <c r="L1667" s="107"/>
      <c r="M1667" s="107"/>
      <c r="N1667" s="107"/>
      <c r="O1667" s="205"/>
    </row>
    <row r="1668" spans="1:15" ht="15" customHeight="1" x14ac:dyDescent="0.25">
      <c r="A1668" s="104"/>
      <c r="B1668" s="41"/>
      <c r="C1668" s="43"/>
      <c r="D1668" s="41"/>
      <c r="E1668" s="41"/>
      <c r="F1668" s="42"/>
      <c r="G1668" s="41"/>
      <c r="H1668" s="41"/>
      <c r="I1668" s="44"/>
      <c r="J1668" s="47"/>
      <c r="K1668" s="45"/>
      <c r="L1668" s="107"/>
      <c r="M1668" s="107"/>
      <c r="N1668" s="107"/>
      <c r="O1668" s="205"/>
    </row>
    <row r="1669" spans="1:15" ht="15" customHeight="1" x14ac:dyDescent="0.25">
      <c r="A1669" s="104"/>
      <c r="B1669" s="41"/>
      <c r="C1669" s="43"/>
      <c r="D1669" s="41"/>
      <c r="E1669" s="41"/>
      <c r="F1669" s="42"/>
      <c r="G1669" s="41"/>
      <c r="H1669" s="41"/>
      <c r="I1669" s="44"/>
      <c r="J1669" s="47"/>
      <c r="K1669" s="45"/>
      <c r="L1669" s="107"/>
      <c r="M1669" s="107"/>
      <c r="N1669" s="107"/>
      <c r="O1669" s="205"/>
    </row>
    <row r="1670" spans="1:15" ht="15" customHeight="1" x14ac:dyDescent="0.25">
      <c r="A1670" s="104"/>
      <c r="B1670" s="41"/>
      <c r="C1670" s="43"/>
      <c r="D1670" s="41"/>
      <c r="E1670" s="41"/>
      <c r="F1670" s="42"/>
      <c r="G1670" s="41"/>
      <c r="H1670" s="41"/>
      <c r="I1670" s="44"/>
      <c r="J1670" s="47"/>
      <c r="K1670" s="45"/>
      <c r="L1670" s="107"/>
      <c r="M1670" s="107"/>
      <c r="N1670" s="107"/>
      <c r="O1670" s="205"/>
    </row>
    <row r="1671" spans="1:15" ht="15" customHeight="1" x14ac:dyDescent="0.25">
      <c r="A1671" s="104"/>
      <c r="B1671" s="41"/>
      <c r="C1671" s="43"/>
      <c r="D1671" s="41"/>
      <c r="E1671" s="41"/>
      <c r="F1671" s="42"/>
      <c r="G1671" s="41"/>
      <c r="H1671" s="41"/>
      <c r="I1671" s="44"/>
      <c r="J1671" s="47"/>
      <c r="K1671" s="45"/>
      <c r="L1671" s="107"/>
      <c r="M1671" s="107"/>
      <c r="N1671" s="107"/>
      <c r="O1671" s="205"/>
    </row>
    <row r="1672" spans="1:15" ht="15" customHeight="1" x14ac:dyDescent="0.25">
      <c r="A1672" s="104"/>
      <c r="B1672" s="41"/>
      <c r="C1672" s="43"/>
      <c r="D1672" s="41"/>
      <c r="E1672" s="41"/>
      <c r="F1672" s="42"/>
      <c r="G1672" s="41"/>
      <c r="H1672" s="41"/>
      <c r="I1672" s="44"/>
      <c r="J1672" s="47"/>
      <c r="K1672" s="45"/>
      <c r="L1672" s="107"/>
      <c r="M1672" s="107"/>
      <c r="N1672" s="107"/>
      <c r="O1672" s="205"/>
    </row>
    <row r="1673" spans="1:15" ht="15" customHeight="1" x14ac:dyDescent="0.25">
      <c r="A1673" s="104"/>
      <c r="B1673" s="41"/>
      <c r="C1673" s="43"/>
      <c r="D1673" s="41"/>
      <c r="E1673" s="41"/>
      <c r="F1673" s="42"/>
      <c r="G1673" s="41"/>
      <c r="H1673" s="41"/>
      <c r="I1673" s="44"/>
      <c r="J1673" s="47"/>
      <c r="K1673" s="45"/>
      <c r="L1673" s="107"/>
      <c r="M1673" s="107"/>
      <c r="N1673" s="107"/>
      <c r="O1673" s="205"/>
    </row>
    <row r="1674" spans="1:15" ht="15" customHeight="1" x14ac:dyDescent="0.25">
      <c r="A1674" s="104"/>
      <c r="B1674" s="41"/>
      <c r="C1674" s="43"/>
      <c r="D1674" s="41"/>
      <c r="E1674" s="41"/>
      <c r="F1674" s="42"/>
      <c r="G1674" s="41"/>
      <c r="H1674" s="41"/>
      <c r="I1674" s="44"/>
      <c r="J1674" s="47"/>
      <c r="K1674" s="45"/>
      <c r="L1674" s="107"/>
      <c r="M1674" s="107"/>
      <c r="N1674" s="107"/>
      <c r="O1674" s="205"/>
    </row>
    <row r="1675" spans="1:15" ht="15" customHeight="1" x14ac:dyDescent="0.25">
      <c r="A1675" s="104"/>
      <c r="B1675" s="41"/>
      <c r="C1675" s="43"/>
      <c r="D1675" s="41"/>
      <c r="E1675" s="41"/>
      <c r="F1675" s="42"/>
      <c r="G1675" s="41"/>
      <c r="H1675" s="41"/>
      <c r="I1675" s="44"/>
      <c r="J1675" s="47"/>
      <c r="K1675" s="45"/>
      <c r="L1675" s="107"/>
      <c r="M1675" s="107"/>
      <c r="N1675" s="107"/>
      <c r="O1675" s="205"/>
    </row>
    <row r="1676" spans="1:15" ht="15" customHeight="1" x14ac:dyDescent="0.25">
      <c r="A1676" s="104"/>
      <c r="B1676" s="41"/>
      <c r="C1676" s="43"/>
      <c r="D1676" s="41"/>
      <c r="E1676" s="41"/>
      <c r="F1676" s="42"/>
      <c r="G1676" s="41"/>
      <c r="H1676" s="41"/>
      <c r="I1676" s="44"/>
      <c r="J1676" s="47"/>
      <c r="K1676" s="45"/>
      <c r="L1676" s="107"/>
      <c r="M1676" s="107"/>
      <c r="N1676" s="107"/>
      <c r="O1676" s="205"/>
    </row>
    <row r="1677" spans="1:15" ht="15" customHeight="1" x14ac:dyDescent="0.25">
      <c r="A1677" s="104"/>
      <c r="B1677" s="41"/>
      <c r="C1677" s="43"/>
      <c r="D1677" s="41"/>
      <c r="E1677" s="41"/>
      <c r="F1677" s="42"/>
      <c r="G1677" s="41"/>
      <c r="H1677" s="41"/>
      <c r="I1677" s="44"/>
      <c r="J1677" s="47"/>
      <c r="K1677" s="45"/>
      <c r="L1677" s="107"/>
      <c r="M1677" s="107"/>
      <c r="N1677" s="107"/>
      <c r="O1677" s="205"/>
    </row>
    <row r="1678" spans="1:15" ht="15" customHeight="1" x14ac:dyDescent="0.25">
      <c r="A1678" s="104"/>
      <c r="B1678" s="41"/>
      <c r="C1678" s="43"/>
      <c r="D1678" s="41"/>
      <c r="E1678" s="41"/>
      <c r="F1678" s="42"/>
      <c r="G1678" s="41"/>
      <c r="H1678" s="41"/>
      <c r="I1678" s="44"/>
      <c r="J1678" s="47"/>
      <c r="K1678" s="45"/>
      <c r="L1678" s="107"/>
      <c r="M1678" s="107"/>
      <c r="N1678" s="107"/>
      <c r="O1678" s="205"/>
    </row>
    <row r="1679" spans="1:15" ht="15" customHeight="1" x14ac:dyDescent="0.25">
      <c r="A1679" s="104"/>
      <c r="B1679" s="41"/>
      <c r="C1679" s="43"/>
      <c r="D1679" s="41"/>
      <c r="E1679" s="41"/>
      <c r="F1679" s="42"/>
      <c r="G1679" s="41"/>
      <c r="H1679" s="41"/>
      <c r="I1679" s="44"/>
      <c r="J1679" s="47"/>
      <c r="K1679" s="45"/>
      <c r="L1679" s="107"/>
      <c r="M1679" s="107"/>
      <c r="N1679" s="107"/>
      <c r="O1679" s="205"/>
    </row>
    <row r="1680" spans="1:15" ht="15" customHeight="1" x14ac:dyDescent="0.25">
      <c r="A1680" s="104"/>
      <c r="B1680" s="41"/>
      <c r="C1680" s="43"/>
      <c r="D1680" s="41"/>
      <c r="E1680" s="41"/>
      <c r="F1680" s="42"/>
      <c r="G1680" s="41"/>
      <c r="H1680" s="41"/>
      <c r="I1680" s="44"/>
      <c r="J1680" s="47"/>
      <c r="K1680" s="45"/>
      <c r="L1680" s="107"/>
      <c r="M1680" s="107"/>
      <c r="N1680" s="107"/>
      <c r="O1680" s="205"/>
    </row>
    <row r="1681" spans="1:15" ht="15" customHeight="1" x14ac:dyDescent="0.25">
      <c r="A1681" s="104"/>
      <c r="B1681" s="41"/>
      <c r="C1681" s="43"/>
      <c r="D1681" s="41"/>
      <c r="E1681" s="41"/>
      <c r="F1681" s="42"/>
      <c r="G1681" s="41"/>
      <c r="H1681" s="41"/>
      <c r="I1681" s="44"/>
      <c r="J1681" s="47"/>
      <c r="K1681" s="45"/>
      <c r="L1681" s="107"/>
      <c r="M1681" s="107"/>
      <c r="N1681" s="107"/>
      <c r="O1681" s="205"/>
    </row>
    <row r="1682" spans="1:15" ht="15" customHeight="1" x14ac:dyDescent="0.25">
      <c r="A1682" s="104"/>
      <c r="B1682" s="41"/>
      <c r="C1682" s="43"/>
      <c r="D1682" s="41"/>
      <c r="E1682" s="41"/>
      <c r="F1682" s="42"/>
      <c r="G1682" s="41"/>
      <c r="H1682" s="41"/>
      <c r="I1682" s="44"/>
      <c r="J1682" s="47"/>
      <c r="K1682" s="45"/>
      <c r="L1682" s="107"/>
      <c r="M1682" s="107"/>
      <c r="N1682" s="107"/>
      <c r="O1682" s="205"/>
    </row>
    <row r="1683" spans="1:15" ht="15" customHeight="1" x14ac:dyDescent="0.25">
      <c r="A1683" s="104"/>
      <c r="B1683" s="41"/>
      <c r="C1683" s="43"/>
      <c r="D1683" s="41"/>
      <c r="E1683" s="41"/>
      <c r="F1683" s="42"/>
      <c r="G1683" s="41"/>
      <c r="H1683" s="41"/>
      <c r="I1683" s="44"/>
      <c r="J1683" s="47"/>
      <c r="K1683" s="45"/>
      <c r="L1683" s="107"/>
      <c r="M1683" s="107"/>
      <c r="N1683" s="107"/>
      <c r="O1683" s="205"/>
    </row>
    <row r="1684" spans="1:15" ht="15" customHeight="1" x14ac:dyDescent="0.25">
      <c r="A1684" s="104"/>
      <c r="B1684" s="41"/>
      <c r="C1684" s="43"/>
      <c r="D1684" s="41"/>
      <c r="E1684" s="41"/>
      <c r="F1684" s="42"/>
      <c r="G1684" s="41"/>
      <c r="H1684" s="41"/>
      <c r="I1684" s="44"/>
      <c r="J1684" s="47"/>
      <c r="K1684" s="45"/>
      <c r="L1684" s="107"/>
      <c r="M1684" s="107"/>
      <c r="N1684" s="107"/>
      <c r="O1684" s="205"/>
    </row>
    <row r="1685" spans="1:15" ht="15" customHeight="1" x14ac:dyDescent="0.25">
      <c r="A1685" s="104"/>
      <c r="B1685" s="41"/>
      <c r="C1685" s="43"/>
      <c r="D1685" s="41"/>
      <c r="E1685" s="41"/>
      <c r="F1685" s="42"/>
      <c r="G1685" s="41"/>
      <c r="H1685" s="41"/>
      <c r="I1685" s="44"/>
      <c r="J1685" s="47"/>
      <c r="K1685" s="45"/>
      <c r="L1685" s="107"/>
      <c r="M1685" s="107"/>
      <c r="N1685" s="107"/>
      <c r="O1685" s="205"/>
    </row>
    <row r="1686" spans="1:15" ht="15" customHeight="1" x14ac:dyDescent="0.25">
      <c r="A1686" s="104"/>
      <c r="B1686" s="41"/>
      <c r="C1686" s="43"/>
      <c r="D1686" s="41"/>
      <c r="E1686" s="41"/>
      <c r="F1686" s="42"/>
      <c r="G1686" s="41"/>
      <c r="H1686" s="41"/>
      <c r="I1686" s="44"/>
      <c r="J1686" s="47"/>
      <c r="K1686" s="45"/>
      <c r="L1686" s="107"/>
      <c r="M1686" s="107"/>
      <c r="N1686" s="107"/>
      <c r="O1686" s="205"/>
    </row>
    <row r="1687" spans="1:15" ht="15" customHeight="1" x14ac:dyDescent="0.25">
      <c r="A1687" s="104"/>
      <c r="B1687" s="41"/>
      <c r="C1687" s="43"/>
      <c r="D1687" s="41"/>
      <c r="E1687" s="41"/>
      <c r="F1687" s="42"/>
      <c r="G1687" s="41"/>
      <c r="H1687" s="41"/>
      <c r="I1687" s="44"/>
      <c r="J1687" s="47"/>
      <c r="K1687" s="45"/>
      <c r="L1687" s="107"/>
      <c r="M1687" s="107"/>
      <c r="N1687" s="107"/>
      <c r="O1687" s="205"/>
    </row>
    <row r="1688" spans="1:15" ht="15" customHeight="1" x14ac:dyDescent="0.25">
      <c r="A1688" s="104"/>
      <c r="B1688" s="41"/>
      <c r="C1688" s="43"/>
      <c r="D1688" s="41"/>
      <c r="E1688" s="41"/>
      <c r="F1688" s="42"/>
      <c r="G1688" s="41"/>
      <c r="H1688" s="41"/>
      <c r="I1688" s="44"/>
      <c r="J1688" s="47"/>
      <c r="K1688" s="45"/>
      <c r="L1688" s="107"/>
      <c r="M1688" s="107"/>
      <c r="N1688" s="107"/>
      <c r="O1688" s="205"/>
    </row>
    <row r="1689" spans="1:15" ht="15" customHeight="1" x14ac:dyDescent="0.25">
      <c r="A1689" s="104"/>
      <c r="B1689" s="41"/>
      <c r="C1689" s="43"/>
      <c r="D1689" s="41"/>
      <c r="E1689" s="41"/>
      <c r="F1689" s="42"/>
      <c r="G1689" s="41"/>
      <c r="H1689" s="41"/>
      <c r="I1689" s="44"/>
      <c r="J1689" s="47"/>
      <c r="K1689" s="45"/>
      <c r="L1689" s="107"/>
      <c r="M1689" s="107"/>
      <c r="N1689" s="107"/>
      <c r="O1689" s="205"/>
    </row>
    <row r="1690" spans="1:15" ht="15" customHeight="1" x14ac:dyDescent="0.25">
      <c r="A1690" s="104"/>
      <c r="B1690" s="41"/>
      <c r="C1690" s="43"/>
      <c r="D1690" s="41"/>
      <c r="E1690" s="41"/>
      <c r="F1690" s="42"/>
      <c r="G1690" s="41"/>
      <c r="H1690" s="41"/>
      <c r="I1690" s="44"/>
      <c r="J1690" s="47"/>
      <c r="K1690" s="45"/>
      <c r="L1690" s="107"/>
      <c r="M1690" s="107"/>
      <c r="N1690" s="107"/>
      <c r="O1690" s="205"/>
    </row>
    <row r="1691" spans="1:15" ht="15" customHeight="1" x14ac:dyDescent="0.25">
      <c r="A1691" s="104"/>
      <c r="B1691" s="41"/>
      <c r="C1691" s="43"/>
      <c r="D1691" s="41"/>
      <c r="E1691" s="41"/>
      <c r="F1691" s="42"/>
      <c r="G1691" s="41"/>
      <c r="H1691" s="41"/>
      <c r="I1691" s="44"/>
      <c r="J1691" s="47"/>
      <c r="K1691" s="45"/>
      <c r="L1691" s="107"/>
      <c r="M1691" s="107"/>
      <c r="N1691" s="107"/>
      <c r="O1691" s="205"/>
    </row>
    <row r="1692" spans="1:15" ht="15" customHeight="1" x14ac:dyDescent="0.25">
      <c r="A1692" s="104"/>
      <c r="B1692" s="41"/>
      <c r="C1692" s="43"/>
      <c r="D1692" s="41"/>
      <c r="E1692" s="41"/>
      <c r="F1692" s="42"/>
      <c r="G1692" s="41"/>
      <c r="H1692" s="41"/>
      <c r="I1692" s="44"/>
      <c r="J1692" s="47"/>
      <c r="K1692" s="45"/>
      <c r="L1692" s="107"/>
      <c r="M1692" s="107"/>
      <c r="N1692" s="107"/>
      <c r="O1692" s="205"/>
    </row>
    <row r="1693" spans="1:15" ht="15" customHeight="1" x14ac:dyDescent="0.25">
      <c r="A1693" s="104"/>
      <c r="B1693" s="41"/>
      <c r="C1693" s="43"/>
      <c r="D1693" s="41"/>
      <c r="E1693" s="41"/>
      <c r="F1693" s="42"/>
      <c r="G1693" s="41"/>
      <c r="H1693" s="41"/>
      <c r="I1693" s="44"/>
      <c r="J1693" s="47"/>
      <c r="K1693" s="45"/>
      <c r="L1693" s="107"/>
      <c r="M1693" s="107"/>
      <c r="N1693" s="107"/>
      <c r="O1693" s="205"/>
    </row>
    <row r="1694" spans="1:15" ht="15" customHeight="1" x14ac:dyDescent="0.25">
      <c r="A1694" s="104"/>
      <c r="B1694" s="41"/>
      <c r="C1694" s="43"/>
      <c r="D1694" s="41"/>
      <c r="E1694" s="41"/>
      <c r="F1694" s="42"/>
      <c r="G1694" s="41"/>
      <c r="H1694" s="41"/>
      <c r="I1694" s="44"/>
      <c r="J1694" s="47"/>
      <c r="K1694" s="45"/>
      <c r="L1694" s="107"/>
      <c r="M1694" s="107"/>
      <c r="N1694" s="107"/>
      <c r="O1694" s="205"/>
    </row>
    <row r="1695" spans="1:15" ht="15" customHeight="1" x14ac:dyDescent="0.25">
      <c r="A1695" s="104"/>
      <c r="B1695" s="41"/>
      <c r="C1695" s="43"/>
      <c r="D1695" s="41"/>
      <c r="E1695" s="41"/>
      <c r="F1695" s="42"/>
      <c r="G1695" s="41"/>
      <c r="H1695" s="41"/>
      <c r="I1695" s="44"/>
      <c r="J1695" s="47"/>
      <c r="K1695" s="45"/>
      <c r="L1695" s="107"/>
      <c r="M1695" s="107"/>
      <c r="N1695" s="107"/>
      <c r="O1695" s="205"/>
    </row>
    <row r="1696" spans="1:15" ht="15" customHeight="1" x14ac:dyDescent="0.25">
      <c r="A1696" s="104"/>
      <c r="B1696" s="41"/>
      <c r="C1696" s="43"/>
      <c r="D1696" s="41"/>
      <c r="E1696" s="41"/>
      <c r="F1696" s="42"/>
      <c r="G1696" s="41"/>
      <c r="H1696" s="41"/>
      <c r="I1696" s="44"/>
      <c r="J1696" s="47"/>
      <c r="K1696" s="45"/>
      <c r="L1696" s="107"/>
      <c r="M1696" s="107"/>
      <c r="N1696" s="107"/>
      <c r="O1696" s="205"/>
    </row>
    <row r="1697" spans="1:15" ht="15" customHeight="1" x14ac:dyDescent="0.25">
      <c r="A1697" s="104"/>
      <c r="B1697" s="41"/>
      <c r="C1697" s="43"/>
      <c r="D1697" s="41"/>
      <c r="E1697" s="41"/>
      <c r="F1697" s="42"/>
      <c r="G1697" s="41"/>
      <c r="H1697" s="41"/>
      <c r="I1697" s="44"/>
      <c r="J1697" s="47"/>
      <c r="K1697" s="45"/>
      <c r="L1697" s="107"/>
      <c r="M1697" s="107"/>
      <c r="N1697" s="107"/>
      <c r="O1697" s="205"/>
    </row>
    <row r="1698" spans="1:15" ht="15" customHeight="1" x14ac:dyDescent="0.25">
      <c r="A1698" s="104"/>
      <c r="B1698" s="41"/>
      <c r="C1698" s="43"/>
      <c r="D1698" s="41"/>
      <c r="E1698" s="41"/>
      <c r="F1698" s="42"/>
      <c r="G1698" s="41"/>
      <c r="H1698" s="41"/>
      <c r="I1698" s="44"/>
      <c r="J1698" s="47"/>
      <c r="K1698" s="45"/>
      <c r="L1698" s="107"/>
      <c r="M1698" s="107"/>
      <c r="N1698" s="107"/>
      <c r="O1698" s="205"/>
    </row>
    <row r="1699" spans="1:15" ht="15" customHeight="1" x14ac:dyDescent="0.25">
      <c r="A1699" s="104"/>
      <c r="B1699" s="41"/>
      <c r="C1699" s="43"/>
      <c r="D1699" s="41"/>
      <c r="E1699" s="41"/>
      <c r="F1699" s="42"/>
      <c r="G1699" s="41"/>
      <c r="H1699" s="41"/>
      <c r="I1699" s="44"/>
      <c r="J1699" s="47"/>
      <c r="K1699" s="45"/>
      <c r="L1699" s="107"/>
      <c r="M1699" s="107"/>
      <c r="N1699" s="107"/>
      <c r="O1699" s="205"/>
    </row>
    <row r="1700" spans="1:15" ht="15" customHeight="1" x14ac:dyDescent="0.25">
      <c r="A1700" s="104"/>
      <c r="B1700" s="41"/>
      <c r="C1700" s="43"/>
      <c r="D1700" s="41"/>
      <c r="E1700" s="41"/>
      <c r="F1700" s="42"/>
      <c r="G1700" s="41"/>
      <c r="H1700" s="41"/>
      <c r="I1700" s="44"/>
      <c r="J1700" s="47"/>
      <c r="K1700" s="45"/>
      <c r="L1700" s="107"/>
      <c r="M1700" s="107"/>
      <c r="N1700" s="107"/>
      <c r="O1700" s="205"/>
    </row>
    <row r="1701" spans="1:15" ht="15" customHeight="1" x14ac:dyDescent="0.25">
      <c r="A1701" s="104"/>
      <c r="B1701" s="41"/>
      <c r="C1701" s="43"/>
      <c r="D1701" s="41"/>
      <c r="E1701" s="41"/>
      <c r="F1701" s="42"/>
      <c r="G1701" s="41"/>
      <c r="H1701" s="41"/>
      <c r="I1701" s="44"/>
      <c r="J1701" s="47"/>
      <c r="K1701" s="45"/>
      <c r="L1701" s="107"/>
      <c r="M1701" s="107"/>
      <c r="N1701" s="107"/>
      <c r="O1701" s="205"/>
    </row>
    <row r="1702" spans="1:15" ht="15" customHeight="1" x14ac:dyDescent="0.25">
      <c r="A1702" s="104"/>
      <c r="B1702" s="41"/>
      <c r="C1702" s="43"/>
      <c r="D1702" s="41"/>
      <c r="E1702" s="41"/>
      <c r="F1702" s="42"/>
      <c r="G1702" s="41"/>
      <c r="H1702" s="41"/>
      <c r="I1702" s="44"/>
      <c r="J1702" s="47"/>
      <c r="K1702" s="45"/>
      <c r="L1702" s="107"/>
      <c r="M1702" s="107"/>
      <c r="N1702" s="107"/>
      <c r="O1702" s="205"/>
    </row>
    <row r="1703" spans="1:15" ht="15" customHeight="1" x14ac:dyDescent="0.25">
      <c r="A1703" s="104"/>
      <c r="B1703" s="41"/>
      <c r="C1703" s="43"/>
      <c r="D1703" s="41"/>
      <c r="E1703" s="41"/>
      <c r="F1703" s="42"/>
      <c r="G1703" s="41"/>
      <c r="H1703" s="41"/>
      <c r="I1703" s="44"/>
      <c r="J1703" s="47"/>
      <c r="K1703" s="45"/>
      <c r="L1703" s="107"/>
      <c r="M1703" s="107"/>
      <c r="N1703" s="107"/>
      <c r="O1703" s="205"/>
    </row>
    <row r="1704" spans="1:15" ht="15" customHeight="1" x14ac:dyDescent="0.25">
      <c r="A1704" s="104"/>
      <c r="B1704" s="41"/>
      <c r="C1704" s="43"/>
      <c r="D1704" s="41"/>
      <c r="E1704" s="41"/>
      <c r="F1704" s="42"/>
      <c r="G1704" s="41"/>
      <c r="H1704" s="41"/>
      <c r="I1704" s="44"/>
      <c r="J1704" s="47"/>
      <c r="K1704" s="45"/>
      <c r="L1704" s="107"/>
      <c r="M1704" s="107"/>
      <c r="N1704" s="107"/>
      <c r="O1704" s="205"/>
    </row>
    <row r="1705" spans="1:15" ht="15" customHeight="1" x14ac:dyDescent="0.25">
      <c r="A1705" s="104"/>
      <c r="B1705" s="41"/>
      <c r="C1705" s="43"/>
      <c r="D1705" s="41"/>
      <c r="E1705" s="41"/>
      <c r="F1705" s="42"/>
      <c r="G1705" s="41"/>
      <c r="H1705" s="41"/>
      <c r="I1705" s="44"/>
      <c r="J1705" s="47"/>
      <c r="K1705" s="45"/>
      <c r="L1705" s="107"/>
      <c r="M1705" s="107"/>
      <c r="N1705" s="107"/>
      <c r="O1705" s="205"/>
    </row>
    <row r="1706" spans="1:15" ht="15" customHeight="1" x14ac:dyDescent="0.25">
      <c r="A1706" s="104"/>
      <c r="B1706" s="41"/>
      <c r="C1706" s="43"/>
      <c r="D1706" s="41"/>
      <c r="E1706" s="41"/>
      <c r="F1706" s="42"/>
      <c r="G1706" s="41"/>
      <c r="H1706" s="41"/>
      <c r="I1706" s="44"/>
      <c r="J1706" s="47"/>
      <c r="K1706" s="45"/>
      <c r="L1706" s="107"/>
      <c r="M1706" s="107"/>
      <c r="N1706" s="107"/>
      <c r="O1706" s="205"/>
    </row>
    <row r="1707" spans="1:15" ht="15" customHeight="1" x14ac:dyDescent="0.25">
      <c r="A1707" s="104"/>
      <c r="B1707" s="41"/>
      <c r="C1707" s="43"/>
      <c r="D1707" s="41"/>
      <c r="E1707" s="41"/>
      <c r="F1707" s="42"/>
      <c r="G1707" s="41"/>
      <c r="H1707" s="41"/>
      <c r="I1707" s="44"/>
      <c r="J1707" s="47"/>
      <c r="K1707" s="45"/>
      <c r="L1707" s="107"/>
      <c r="M1707" s="107"/>
      <c r="N1707" s="107"/>
      <c r="O1707" s="205"/>
    </row>
    <row r="1708" spans="1:15" ht="15" customHeight="1" x14ac:dyDescent="0.25">
      <c r="A1708" s="104"/>
      <c r="B1708" s="41"/>
      <c r="C1708" s="43"/>
      <c r="D1708" s="41"/>
      <c r="E1708" s="41"/>
      <c r="F1708" s="42"/>
      <c r="G1708" s="41"/>
      <c r="H1708" s="41"/>
      <c r="I1708" s="44"/>
      <c r="J1708" s="47"/>
      <c r="K1708" s="45"/>
      <c r="L1708" s="107"/>
      <c r="M1708" s="107"/>
      <c r="N1708" s="107"/>
      <c r="O1708" s="205"/>
    </row>
    <row r="1709" spans="1:15" ht="15" customHeight="1" x14ac:dyDescent="0.25">
      <c r="A1709" s="104"/>
      <c r="B1709" s="41"/>
      <c r="C1709" s="43"/>
      <c r="D1709" s="41"/>
      <c r="E1709" s="41"/>
      <c r="F1709" s="42"/>
      <c r="G1709" s="41"/>
      <c r="H1709" s="41"/>
      <c r="I1709" s="44"/>
      <c r="J1709" s="47"/>
      <c r="K1709" s="45"/>
      <c r="L1709" s="107"/>
      <c r="M1709" s="107"/>
      <c r="N1709" s="107"/>
      <c r="O1709" s="205"/>
    </row>
    <row r="1710" spans="1:15" ht="15" customHeight="1" x14ac:dyDescent="0.25">
      <c r="A1710" s="104"/>
      <c r="B1710" s="41"/>
      <c r="C1710" s="43"/>
      <c r="D1710" s="41"/>
      <c r="E1710" s="41"/>
      <c r="F1710" s="42"/>
      <c r="G1710" s="41"/>
      <c r="H1710" s="41"/>
      <c r="I1710" s="44"/>
      <c r="J1710" s="47"/>
      <c r="K1710" s="45"/>
      <c r="L1710" s="107"/>
      <c r="M1710" s="107"/>
      <c r="N1710" s="107"/>
      <c r="O1710" s="205"/>
    </row>
    <row r="1711" spans="1:15" ht="15" customHeight="1" x14ac:dyDescent="0.25">
      <c r="A1711" s="104"/>
      <c r="B1711" s="41"/>
      <c r="C1711" s="43"/>
      <c r="D1711" s="41"/>
      <c r="E1711" s="41"/>
      <c r="F1711" s="42"/>
      <c r="G1711" s="41"/>
      <c r="H1711" s="41"/>
      <c r="I1711" s="44"/>
      <c r="J1711" s="47"/>
      <c r="K1711" s="45"/>
      <c r="L1711" s="107"/>
      <c r="M1711" s="107"/>
      <c r="N1711" s="107"/>
      <c r="O1711" s="205"/>
    </row>
    <row r="1712" spans="1:15" ht="15" customHeight="1" x14ac:dyDescent="0.25">
      <c r="A1712" s="104"/>
      <c r="B1712" s="41"/>
      <c r="C1712" s="43"/>
      <c r="D1712" s="41"/>
      <c r="E1712" s="41"/>
      <c r="F1712" s="42"/>
      <c r="G1712" s="41"/>
      <c r="H1712" s="41"/>
      <c r="I1712" s="44"/>
      <c r="J1712" s="47"/>
      <c r="K1712" s="45"/>
      <c r="L1712" s="107"/>
      <c r="M1712" s="107"/>
      <c r="N1712" s="107"/>
      <c r="O1712" s="205"/>
    </row>
    <row r="1713" spans="1:15" ht="15" customHeight="1" x14ac:dyDescent="0.25">
      <c r="A1713" s="104"/>
      <c r="B1713" s="41"/>
      <c r="C1713" s="43"/>
      <c r="D1713" s="41"/>
      <c r="E1713" s="41"/>
      <c r="F1713" s="42"/>
      <c r="G1713" s="41"/>
      <c r="H1713" s="41"/>
      <c r="I1713" s="44"/>
      <c r="J1713" s="47"/>
      <c r="K1713" s="45"/>
      <c r="L1713" s="107"/>
      <c r="M1713" s="107"/>
      <c r="N1713" s="107"/>
      <c r="O1713" s="205"/>
    </row>
    <row r="1714" spans="1:15" ht="15" customHeight="1" x14ac:dyDescent="0.25">
      <c r="A1714" s="104"/>
      <c r="B1714" s="41"/>
      <c r="C1714" s="43"/>
      <c r="D1714" s="41"/>
      <c r="E1714" s="41"/>
      <c r="F1714" s="42"/>
      <c r="G1714" s="41"/>
      <c r="H1714" s="41"/>
      <c r="I1714" s="44"/>
      <c r="J1714" s="47"/>
      <c r="K1714" s="45"/>
      <c r="L1714" s="107"/>
      <c r="M1714" s="107"/>
      <c r="N1714" s="107"/>
      <c r="O1714" s="205"/>
    </row>
    <row r="1715" spans="1:15" ht="15" customHeight="1" x14ac:dyDescent="0.25">
      <c r="A1715" s="104"/>
      <c r="B1715" s="41"/>
      <c r="C1715" s="43"/>
      <c r="D1715" s="41"/>
      <c r="E1715" s="41"/>
      <c r="F1715" s="42"/>
      <c r="G1715" s="41"/>
      <c r="H1715" s="41"/>
      <c r="I1715" s="44"/>
      <c r="J1715" s="47"/>
      <c r="K1715" s="45"/>
      <c r="L1715" s="107"/>
      <c r="M1715" s="107"/>
      <c r="N1715" s="107"/>
      <c r="O1715" s="205"/>
    </row>
    <row r="1716" spans="1:15" ht="15" customHeight="1" x14ac:dyDescent="0.25">
      <c r="A1716" s="104"/>
      <c r="B1716" s="41"/>
      <c r="C1716" s="43"/>
      <c r="D1716" s="41"/>
      <c r="E1716" s="41"/>
      <c r="F1716" s="42"/>
      <c r="G1716" s="41"/>
      <c r="H1716" s="41"/>
      <c r="I1716" s="44"/>
      <c r="J1716" s="47"/>
      <c r="K1716" s="45"/>
      <c r="L1716" s="107"/>
      <c r="M1716" s="107"/>
      <c r="N1716" s="107"/>
      <c r="O1716" s="205"/>
    </row>
    <row r="1717" spans="1:15" ht="15" customHeight="1" x14ac:dyDescent="0.25">
      <c r="A1717" s="104"/>
      <c r="B1717" s="41"/>
      <c r="C1717" s="43"/>
      <c r="D1717" s="41"/>
      <c r="E1717" s="41"/>
      <c r="F1717" s="42"/>
      <c r="G1717" s="41"/>
      <c r="H1717" s="41"/>
      <c r="I1717" s="44"/>
      <c r="J1717" s="47"/>
      <c r="K1717" s="45"/>
      <c r="L1717" s="107"/>
      <c r="M1717" s="107"/>
      <c r="N1717" s="107"/>
      <c r="O1717" s="205"/>
    </row>
    <row r="1718" spans="1:15" ht="15" customHeight="1" x14ac:dyDescent="0.25">
      <c r="A1718" s="104"/>
      <c r="B1718" s="41"/>
      <c r="C1718" s="43"/>
      <c r="D1718" s="41"/>
      <c r="E1718" s="41"/>
      <c r="F1718" s="42"/>
      <c r="G1718" s="41"/>
      <c r="H1718" s="41"/>
      <c r="I1718" s="44"/>
      <c r="J1718" s="47"/>
      <c r="K1718" s="45"/>
      <c r="L1718" s="107"/>
      <c r="M1718" s="107"/>
      <c r="N1718" s="107"/>
      <c r="O1718" s="205"/>
    </row>
    <row r="1719" spans="1:15" ht="15" customHeight="1" x14ac:dyDescent="0.25">
      <c r="A1719" s="104"/>
      <c r="B1719" s="41"/>
      <c r="C1719" s="43"/>
      <c r="D1719" s="41"/>
      <c r="E1719" s="41"/>
      <c r="F1719" s="42"/>
      <c r="G1719" s="41"/>
      <c r="H1719" s="41"/>
      <c r="I1719" s="44"/>
      <c r="J1719" s="47"/>
      <c r="K1719" s="45"/>
      <c r="L1719" s="107"/>
      <c r="M1719" s="107"/>
      <c r="N1719" s="107"/>
      <c r="O1719" s="205"/>
    </row>
    <row r="1720" spans="1:15" ht="15" customHeight="1" x14ac:dyDescent="0.25">
      <c r="A1720" s="104"/>
      <c r="B1720" s="41"/>
      <c r="C1720" s="43"/>
      <c r="D1720" s="41"/>
      <c r="E1720" s="41"/>
      <c r="F1720" s="42"/>
      <c r="G1720" s="41"/>
      <c r="H1720" s="41"/>
      <c r="I1720" s="44"/>
      <c r="J1720" s="47"/>
      <c r="K1720" s="45"/>
      <c r="L1720" s="107"/>
      <c r="M1720" s="107"/>
      <c r="N1720" s="107"/>
      <c r="O1720" s="205"/>
    </row>
    <row r="1721" spans="1:15" ht="15" customHeight="1" x14ac:dyDescent="0.25">
      <c r="A1721" s="104"/>
      <c r="B1721" s="41"/>
      <c r="C1721" s="43"/>
      <c r="D1721" s="41"/>
      <c r="E1721" s="41"/>
      <c r="F1721" s="42"/>
      <c r="G1721" s="41"/>
      <c r="H1721" s="41"/>
      <c r="I1721" s="44"/>
      <c r="J1721" s="47"/>
      <c r="K1721" s="45"/>
      <c r="L1721" s="107"/>
      <c r="M1721" s="107"/>
      <c r="N1721" s="107"/>
      <c r="O1721" s="205"/>
    </row>
    <row r="1722" spans="1:15" ht="15" customHeight="1" x14ac:dyDescent="0.25">
      <c r="A1722" s="104"/>
      <c r="B1722" s="41"/>
      <c r="C1722" s="43"/>
      <c r="D1722" s="41"/>
      <c r="E1722" s="41"/>
      <c r="F1722" s="42"/>
      <c r="G1722" s="41"/>
      <c r="H1722" s="41"/>
      <c r="I1722" s="44"/>
      <c r="J1722" s="47"/>
      <c r="K1722" s="45"/>
      <c r="L1722" s="107"/>
      <c r="M1722" s="107"/>
      <c r="N1722" s="107"/>
      <c r="O1722" s="205"/>
    </row>
    <row r="1723" spans="1:15" ht="15" customHeight="1" x14ac:dyDescent="0.25">
      <c r="A1723" s="104"/>
      <c r="B1723" s="41"/>
      <c r="C1723" s="43"/>
      <c r="D1723" s="41"/>
      <c r="E1723" s="41"/>
      <c r="F1723" s="42"/>
      <c r="G1723" s="41"/>
      <c r="H1723" s="41"/>
      <c r="I1723" s="44"/>
      <c r="J1723" s="47"/>
      <c r="K1723" s="45"/>
      <c r="L1723" s="107"/>
      <c r="M1723" s="107"/>
      <c r="N1723" s="107"/>
      <c r="O1723" s="205"/>
    </row>
    <row r="1724" spans="1:15" ht="15" customHeight="1" x14ac:dyDescent="0.25">
      <c r="A1724" s="104"/>
      <c r="B1724" s="41"/>
      <c r="C1724" s="43"/>
      <c r="D1724" s="41"/>
      <c r="E1724" s="41"/>
      <c r="F1724" s="42"/>
      <c r="G1724" s="41"/>
      <c r="H1724" s="41"/>
      <c r="I1724" s="44"/>
      <c r="J1724" s="47"/>
      <c r="K1724" s="45"/>
      <c r="L1724" s="107"/>
      <c r="M1724" s="107"/>
      <c r="N1724" s="107"/>
      <c r="O1724" s="205"/>
    </row>
    <row r="1725" spans="1:15" ht="15" customHeight="1" x14ac:dyDescent="0.25">
      <c r="A1725" s="104"/>
      <c r="B1725" s="41"/>
      <c r="C1725" s="43"/>
      <c r="D1725" s="41"/>
      <c r="E1725" s="41"/>
      <c r="F1725" s="42"/>
      <c r="G1725" s="41"/>
      <c r="H1725" s="41"/>
      <c r="I1725" s="44"/>
      <c r="J1725" s="47"/>
      <c r="K1725" s="45"/>
      <c r="L1725" s="107"/>
      <c r="M1725" s="107"/>
      <c r="N1725" s="107"/>
      <c r="O1725" s="205"/>
    </row>
    <row r="1726" spans="1:15" ht="15" customHeight="1" x14ac:dyDescent="0.25">
      <c r="A1726" s="104"/>
      <c r="B1726" s="41"/>
      <c r="C1726" s="43"/>
      <c r="D1726" s="41"/>
      <c r="E1726" s="41"/>
      <c r="F1726" s="42"/>
      <c r="G1726" s="41"/>
      <c r="H1726" s="41"/>
      <c r="I1726" s="44"/>
      <c r="J1726" s="47"/>
      <c r="K1726" s="45"/>
      <c r="L1726" s="107"/>
      <c r="M1726" s="107"/>
      <c r="N1726" s="107"/>
      <c r="O1726" s="205"/>
    </row>
    <row r="1727" spans="1:15" ht="15" customHeight="1" x14ac:dyDescent="0.25">
      <c r="A1727" s="104"/>
      <c r="B1727" s="41"/>
      <c r="C1727" s="43"/>
      <c r="D1727" s="41"/>
      <c r="E1727" s="41"/>
      <c r="F1727" s="42"/>
      <c r="G1727" s="41"/>
      <c r="H1727" s="41"/>
      <c r="I1727" s="44"/>
      <c r="J1727" s="47"/>
      <c r="K1727" s="45"/>
      <c r="L1727" s="107"/>
      <c r="M1727" s="107"/>
      <c r="N1727" s="107"/>
      <c r="O1727" s="205"/>
    </row>
    <row r="1728" spans="1:15" ht="15" customHeight="1" x14ac:dyDescent="0.25">
      <c r="A1728" s="104"/>
      <c r="B1728" s="41"/>
      <c r="C1728" s="43"/>
      <c r="D1728" s="41"/>
      <c r="E1728" s="41"/>
      <c r="F1728" s="42"/>
      <c r="G1728" s="41"/>
      <c r="H1728" s="41"/>
      <c r="I1728" s="44"/>
      <c r="J1728" s="47"/>
      <c r="K1728" s="45"/>
      <c r="L1728" s="107"/>
      <c r="M1728" s="107"/>
      <c r="N1728" s="107"/>
      <c r="O1728" s="205"/>
    </row>
    <row r="1729" spans="1:15" ht="15" customHeight="1" x14ac:dyDescent="0.25">
      <c r="A1729" s="104"/>
      <c r="B1729" s="41"/>
      <c r="C1729" s="43"/>
      <c r="D1729" s="41"/>
      <c r="E1729" s="41"/>
      <c r="F1729" s="42"/>
      <c r="G1729" s="41"/>
      <c r="H1729" s="41"/>
      <c r="I1729" s="44"/>
      <c r="J1729" s="47"/>
      <c r="K1729" s="45"/>
      <c r="L1729" s="107"/>
      <c r="M1729" s="107"/>
      <c r="N1729" s="107"/>
      <c r="O1729" s="205"/>
    </row>
    <row r="1730" spans="1:15" ht="15" customHeight="1" x14ac:dyDescent="0.25">
      <c r="A1730" s="104"/>
      <c r="B1730" s="41"/>
      <c r="C1730" s="43"/>
      <c r="D1730" s="41"/>
      <c r="E1730" s="41"/>
      <c r="F1730" s="42"/>
      <c r="G1730" s="41"/>
      <c r="H1730" s="41"/>
      <c r="I1730" s="44"/>
      <c r="J1730" s="47"/>
      <c r="K1730" s="45"/>
      <c r="L1730" s="107"/>
      <c r="M1730" s="107"/>
      <c r="N1730" s="107"/>
      <c r="O1730" s="205"/>
    </row>
    <row r="1731" spans="1:15" ht="15" customHeight="1" x14ac:dyDescent="0.25">
      <c r="A1731" s="104"/>
      <c r="B1731" s="41"/>
      <c r="C1731" s="43"/>
      <c r="D1731" s="41"/>
      <c r="E1731" s="41"/>
      <c r="F1731" s="42"/>
      <c r="G1731" s="41"/>
      <c r="H1731" s="41"/>
      <c r="I1731" s="44"/>
      <c r="J1731" s="47"/>
      <c r="K1731" s="45"/>
      <c r="L1731" s="107"/>
      <c r="M1731" s="107"/>
      <c r="N1731" s="107"/>
      <c r="O1731" s="205"/>
    </row>
    <row r="1732" spans="1:15" ht="15" customHeight="1" x14ac:dyDescent="0.25">
      <c r="A1732" s="104"/>
      <c r="B1732" s="41"/>
      <c r="C1732" s="43"/>
      <c r="D1732" s="41"/>
      <c r="E1732" s="41"/>
      <c r="F1732" s="42"/>
      <c r="G1732" s="41"/>
      <c r="H1732" s="41"/>
      <c r="I1732" s="44"/>
      <c r="J1732" s="47"/>
      <c r="K1732" s="45"/>
      <c r="L1732" s="107"/>
      <c r="M1732" s="107"/>
      <c r="N1732" s="107"/>
      <c r="O1732" s="205"/>
    </row>
    <row r="1733" spans="1:15" ht="15" customHeight="1" x14ac:dyDescent="0.25">
      <c r="A1733" s="104"/>
      <c r="B1733" s="41"/>
      <c r="C1733" s="43"/>
      <c r="D1733" s="41"/>
      <c r="E1733" s="41"/>
      <c r="F1733" s="42"/>
      <c r="G1733" s="41"/>
      <c r="H1733" s="41"/>
      <c r="I1733" s="44"/>
      <c r="J1733" s="47"/>
      <c r="K1733" s="45"/>
      <c r="L1733" s="107"/>
      <c r="M1733" s="107"/>
      <c r="N1733" s="107"/>
      <c r="O1733" s="205"/>
    </row>
    <row r="1734" spans="1:15" ht="15" customHeight="1" x14ac:dyDescent="0.25">
      <c r="A1734" s="104"/>
      <c r="B1734" s="41"/>
      <c r="C1734" s="43"/>
      <c r="D1734" s="41"/>
      <c r="E1734" s="41"/>
      <c r="F1734" s="42"/>
      <c r="G1734" s="41"/>
      <c r="H1734" s="41"/>
      <c r="I1734" s="44"/>
      <c r="J1734" s="47"/>
      <c r="K1734" s="45"/>
      <c r="L1734" s="107"/>
      <c r="M1734" s="107"/>
      <c r="N1734" s="107"/>
      <c r="O1734" s="205"/>
    </row>
    <row r="1735" spans="1:15" ht="15" customHeight="1" x14ac:dyDescent="0.25">
      <c r="A1735" s="104"/>
      <c r="B1735" s="41"/>
      <c r="C1735" s="43"/>
      <c r="D1735" s="41"/>
      <c r="E1735" s="41"/>
      <c r="F1735" s="42"/>
      <c r="G1735" s="41"/>
      <c r="H1735" s="41"/>
      <c r="I1735" s="44"/>
      <c r="J1735" s="47"/>
      <c r="K1735" s="45"/>
      <c r="L1735" s="107"/>
      <c r="M1735" s="107"/>
      <c r="N1735" s="107"/>
      <c r="O1735" s="205"/>
    </row>
    <row r="1736" spans="1:15" ht="15" customHeight="1" x14ac:dyDescent="0.25">
      <c r="A1736" s="104"/>
      <c r="B1736" s="41"/>
      <c r="C1736" s="43"/>
      <c r="D1736" s="41"/>
      <c r="E1736" s="41"/>
      <c r="F1736" s="42"/>
      <c r="G1736" s="41"/>
      <c r="H1736" s="41"/>
      <c r="I1736" s="44"/>
      <c r="J1736" s="47"/>
      <c r="K1736" s="45"/>
      <c r="L1736" s="107"/>
      <c r="M1736" s="107"/>
      <c r="N1736" s="107"/>
      <c r="O1736" s="205"/>
    </row>
    <row r="1737" spans="1:15" ht="15" customHeight="1" x14ac:dyDescent="0.25">
      <c r="A1737" s="104"/>
      <c r="B1737" s="41"/>
      <c r="C1737" s="43"/>
      <c r="D1737" s="41"/>
      <c r="E1737" s="41"/>
      <c r="F1737" s="42"/>
      <c r="G1737" s="41"/>
      <c r="H1737" s="41"/>
      <c r="I1737" s="44"/>
      <c r="J1737" s="47"/>
      <c r="K1737" s="45"/>
      <c r="L1737" s="107"/>
      <c r="M1737" s="107"/>
      <c r="N1737" s="107"/>
      <c r="O1737" s="205"/>
    </row>
    <row r="1738" spans="1:15" ht="15" customHeight="1" x14ac:dyDescent="0.25">
      <c r="A1738" s="104"/>
      <c r="B1738" s="41"/>
      <c r="C1738" s="43"/>
      <c r="D1738" s="41"/>
      <c r="E1738" s="41"/>
      <c r="F1738" s="42"/>
      <c r="G1738" s="41"/>
      <c r="H1738" s="41"/>
      <c r="I1738" s="44"/>
      <c r="J1738" s="47"/>
      <c r="K1738" s="45"/>
      <c r="L1738" s="107"/>
      <c r="M1738" s="107"/>
      <c r="N1738" s="107"/>
      <c r="O1738" s="205"/>
    </row>
    <row r="1739" spans="1:15" ht="15" customHeight="1" x14ac:dyDescent="0.25">
      <c r="A1739" s="104"/>
      <c r="B1739" s="41"/>
      <c r="C1739" s="43"/>
      <c r="D1739" s="41"/>
      <c r="E1739" s="41"/>
      <c r="F1739" s="42"/>
      <c r="G1739" s="41"/>
      <c r="H1739" s="41"/>
      <c r="I1739" s="44"/>
      <c r="J1739" s="47"/>
      <c r="K1739" s="45"/>
      <c r="L1739" s="107"/>
      <c r="M1739" s="107"/>
      <c r="N1739" s="107"/>
      <c r="O1739" s="205"/>
    </row>
    <row r="1740" spans="1:15" ht="15" customHeight="1" x14ac:dyDescent="0.25">
      <c r="A1740" s="104"/>
      <c r="B1740" s="41"/>
      <c r="C1740" s="43"/>
      <c r="D1740" s="41"/>
      <c r="E1740" s="41"/>
      <c r="F1740" s="42"/>
      <c r="G1740" s="41"/>
      <c r="H1740" s="41"/>
      <c r="I1740" s="44"/>
      <c r="J1740" s="47"/>
      <c r="K1740" s="45"/>
      <c r="L1740" s="107"/>
      <c r="M1740" s="107"/>
      <c r="N1740" s="107"/>
      <c r="O1740" s="205"/>
    </row>
    <row r="1741" spans="1:15" ht="15" customHeight="1" x14ac:dyDescent="0.25">
      <c r="A1741" s="104"/>
      <c r="B1741" s="41"/>
      <c r="C1741" s="43"/>
      <c r="D1741" s="41"/>
      <c r="E1741" s="41"/>
      <c r="F1741" s="42"/>
      <c r="G1741" s="41"/>
      <c r="H1741" s="41"/>
      <c r="I1741" s="44"/>
      <c r="J1741" s="47"/>
      <c r="K1741" s="45"/>
      <c r="L1741" s="107"/>
      <c r="M1741" s="107"/>
      <c r="N1741" s="107"/>
      <c r="O1741" s="205"/>
    </row>
    <row r="1742" spans="1:15" ht="15" customHeight="1" x14ac:dyDescent="0.25">
      <c r="A1742" s="104"/>
      <c r="B1742" s="41"/>
      <c r="C1742" s="43"/>
      <c r="D1742" s="41"/>
      <c r="E1742" s="41"/>
      <c r="F1742" s="42"/>
      <c r="G1742" s="41"/>
      <c r="H1742" s="41"/>
      <c r="I1742" s="44"/>
      <c r="J1742" s="47"/>
      <c r="K1742" s="45"/>
      <c r="L1742" s="107"/>
      <c r="M1742" s="107"/>
      <c r="N1742" s="107"/>
      <c r="O1742" s="205"/>
    </row>
    <row r="1743" spans="1:15" ht="15" customHeight="1" x14ac:dyDescent="0.25">
      <c r="A1743" s="104"/>
      <c r="B1743" s="41"/>
      <c r="C1743" s="43"/>
      <c r="D1743" s="41"/>
      <c r="E1743" s="41"/>
      <c r="F1743" s="42"/>
      <c r="G1743" s="41"/>
      <c r="H1743" s="41"/>
      <c r="I1743" s="44"/>
      <c r="J1743" s="47"/>
      <c r="K1743" s="45"/>
      <c r="L1743" s="107"/>
      <c r="M1743" s="107"/>
      <c r="N1743" s="107"/>
      <c r="O1743" s="205"/>
    </row>
    <row r="1744" spans="1:15" ht="15" customHeight="1" x14ac:dyDescent="0.25">
      <c r="A1744" s="104"/>
      <c r="B1744" s="41"/>
      <c r="C1744" s="43"/>
      <c r="D1744" s="41"/>
      <c r="E1744" s="41"/>
      <c r="F1744" s="42"/>
      <c r="G1744" s="41"/>
      <c r="H1744" s="41"/>
      <c r="I1744" s="44"/>
      <c r="J1744" s="47"/>
      <c r="K1744" s="45"/>
      <c r="L1744" s="107"/>
      <c r="M1744" s="107"/>
      <c r="N1744" s="107"/>
      <c r="O1744" s="205"/>
    </row>
    <row r="1745" spans="1:15" ht="15" customHeight="1" x14ac:dyDescent="0.25">
      <c r="A1745" s="104"/>
      <c r="B1745" s="41"/>
      <c r="C1745" s="43"/>
      <c r="D1745" s="41"/>
      <c r="E1745" s="41"/>
      <c r="F1745" s="42"/>
      <c r="G1745" s="41"/>
      <c r="H1745" s="41"/>
      <c r="I1745" s="44"/>
      <c r="J1745" s="47"/>
      <c r="K1745" s="45"/>
      <c r="L1745" s="107"/>
      <c r="M1745" s="107"/>
      <c r="N1745" s="107"/>
      <c r="O1745" s="205"/>
    </row>
    <row r="1746" spans="1:15" ht="15" customHeight="1" x14ac:dyDescent="0.25">
      <c r="A1746" s="104"/>
      <c r="B1746" s="41"/>
      <c r="C1746" s="43"/>
      <c r="D1746" s="41"/>
      <c r="E1746" s="41"/>
      <c r="F1746" s="42"/>
      <c r="G1746" s="41"/>
      <c r="H1746" s="41"/>
      <c r="I1746" s="44"/>
      <c r="J1746" s="47"/>
      <c r="K1746" s="45"/>
      <c r="L1746" s="107"/>
      <c r="M1746" s="107"/>
      <c r="N1746" s="107"/>
      <c r="O1746" s="205"/>
    </row>
    <row r="1747" spans="1:15" ht="15" customHeight="1" x14ac:dyDescent="0.25">
      <c r="A1747" s="104"/>
      <c r="B1747" s="41"/>
      <c r="C1747" s="43"/>
      <c r="D1747" s="41"/>
      <c r="E1747" s="41"/>
      <c r="F1747" s="42"/>
      <c r="G1747" s="41"/>
      <c r="H1747" s="41"/>
      <c r="I1747" s="44"/>
      <c r="J1747" s="47"/>
      <c r="K1747" s="45"/>
      <c r="L1747" s="107"/>
      <c r="M1747" s="107"/>
      <c r="N1747" s="107"/>
      <c r="O1747" s="205"/>
    </row>
    <row r="1748" spans="1:15" ht="15" customHeight="1" x14ac:dyDescent="0.25">
      <c r="A1748" s="104"/>
      <c r="B1748" s="41"/>
      <c r="C1748" s="43"/>
      <c r="D1748" s="41"/>
      <c r="E1748" s="41"/>
      <c r="F1748" s="42"/>
      <c r="G1748" s="41"/>
      <c r="H1748" s="41"/>
      <c r="I1748" s="44"/>
      <c r="J1748" s="47"/>
      <c r="K1748" s="45"/>
      <c r="L1748" s="107"/>
      <c r="M1748" s="107"/>
      <c r="N1748" s="107"/>
      <c r="O1748" s="205"/>
    </row>
    <row r="1749" spans="1:15" ht="15" customHeight="1" x14ac:dyDescent="0.25">
      <c r="A1749" s="104"/>
      <c r="B1749" s="41"/>
      <c r="C1749" s="43"/>
      <c r="D1749" s="41"/>
      <c r="E1749" s="41"/>
      <c r="F1749" s="42"/>
      <c r="G1749" s="41"/>
      <c r="H1749" s="41"/>
      <c r="I1749" s="44"/>
      <c r="J1749" s="47"/>
      <c r="K1749" s="45"/>
      <c r="L1749" s="107"/>
      <c r="M1749" s="107"/>
      <c r="N1749" s="107"/>
      <c r="O1749" s="205"/>
    </row>
    <row r="1750" spans="1:15" ht="15" customHeight="1" x14ac:dyDescent="0.25">
      <c r="A1750" s="104"/>
      <c r="B1750" s="41"/>
      <c r="C1750" s="43"/>
      <c r="D1750" s="41"/>
      <c r="E1750" s="41"/>
      <c r="F1750" s="42"/>
      <c r="G1750" s="41"/>
      <c r="H1750" s="41"/>
      <c r="I1750" s="44"/>
      <c r="J1750" s="47"/>
      <c r="K1750" s="45"/>
      <c r="L1750" s="107"/>
      <c r="M1750" s="107"/>
      <c r="N1750" s="107"/>
      <c r="O1750" s="205"/>
    </row>
    <row r="1751" spans="1:15" ht="15" customHeight="1" x14ac:dyDescent="0.25">
      <c r="A1751" s="104"/>
      <c r="B1751" s="41"/>
      <c r="C1751" s="43"/>
      <c r="D1751" s="41"/>
      <c r="E1751" s="41"/>
      <c r="F1751" s="42"/>
      <c r="G1751" s="41"/>
      <c r="H1751" s="41"/>
      <c r="I1751" s="44"/>
      <c r="J1751" s="47"/>
      <c r="K1751" s="45"/>
      <c r="L1751" s="107"/>
      <c r="M1751" s="107"/>
      <c r="N1751" s="107"/>
      <c r="O1751" s="205"/>
    </row>
    <row r="1752" spans="1:15" ht="15" customHeight="1" x14ac:dyDescent="0.25">
      <c r="A1752" s="104"/>
      <c r="B1752" s="41"/>
      <c r="C1752" s="43"/>
      <c r="D1752" s="41"/>
      <c r="E1752" s="41"/>
      <c r="F1752" s="42"/>
      <c r="G1752" s="41"/>
      <c r="H1752" s="41"/>
      <c r="I1752" s="44"/>
      <c r="J1752" s="47"/>
      <c r="K1752" s="45"/>
      <c r="L1752" s="107"/>
      <c r="M1752" s="107"/>
      <c r="N1752" s="107"/>
      <c r="O1752" s="205"/>
    </row>
    <row r="1753" spans="1:15" ht="15" customHeight="1" x14ac:dyDescent="0.25">
      <c r="A1753" s="104"/>
      <c r="B1753" s="41"/>
      <c r="C1753" s="43"/>
      <c r="D1753" s="41"/>
      <c r="E1753" s="41"/>
      <c r="F1753" s="42"/>
      <c r="G1753" s="41"/>
      <c r="H1753" s="41"/>
      <c r="I1753" s="44"/>
      <c r="J1753" s="47"/>
      <c r="K1753" s="45"/>
      <c r="L1753" s="107"/>
      <c r="M1753" s="107"/>
      <c r="N1753" s="107"/>
      <c r="O1753" s="205"/>
    </row>
    <row r="1754" spans="1:15" ht="15" customHeight="1" x14ac:dyDescent="0.25">
      <c r="A1754" s="104"/>
      <c r="B1754" s="41"/>
      <c r="C1754" s="43"/>
      <c r="D1754" s="41"/>
      <c r="E1754" s="41"/>
      <c r="F1754" s="42"/>
      <c r="G1754" s="41"/>
      <c r="H1754" s="41"/>
      <c r="I1754" s="44"/>
      <c r="J1754" s="47"/>
      <c r="K1754" s="45"/>
      <c r="L1754" s="107"/>
      <c r="M1754" s="107"/>
      <c r="N1754" s="107"/>
      <c r="O1754" s="205"/>
    </row>
    <row r="1755" spans="1:15" ht="15" customHeight="1" x14ac:dyDescent="0.25">
      <c r="A1755" s="104"/>
      <c r="B1755" s="41"/>
      <c r="C1755" s="43"/>
      <c r="D1755" s="41"/>
      <c r="E1755" s="41"/>
      <c r="F1755" s="42"/>
      <c r="G1755" s="41"/>
      <c r="H1755" s="41"/>
      <c r="I1755" s="44"/>
      <c r="J1755" s="47"/>
      <c r="K1755" s="45"/>
      <c r="L1755" s="107"/>
      <c r="M1755" s="107"/>
      <c r="N1755" s="107"/>
      <c r="O1755" s="205"/>
    </row>
    <row r="1756" spans="1:15" ht="15" customHeight="1" x14ac:dyDescent="0.25">
      <c r="A1756" s="104"/>
      <c r="B1756" s="41"/>
      <c r="C1756" s="43"/>
      <c r="D1756" s="41"/>
      <c r="E1756" s="41"/>
      <c r="F1756" s="42"/>
      <c r="G1756" s="41"/>
      <c r="H1756" s="41"/>
      <c r="I1756" s="44"/>
      <c r="J1756" s="47"/>
      <c r="K1756" s="45"/>
      <c r="L1756" s="107"/>
      <c r="M1756" s="107"/>
      <c r="N1756" s="107"/>
      <c r="O1756" s="205"/>
    </row>
    <row r="1757" spans="1:15" ht="15" customHeight="1" x14ac:dyDescent="0.25">
      <c r="A1757" s="104"/>
      <c r="B1757" s="41"/>
      <c r="C1757" s="43"/>
      <c r="D1757" s="41"/>
      <c r="E1757" s="41"/>
      <c r="F1757" s="42"/>
      <c r="G1757" s="41"/>
      <c r="H1757" s="41"/>
      <c r="I1757" s="44"/>
      <c r="J1757" s="47"/>
      <c r="K1757" s="45"/>
      <c r="L1757" s="107"/>
      <c r="M1757" s="107"/>
      <c r="N1757" s="107"/>
      <c r="O1757" s="205"/>
    </row>
    <row r="1758" spans="1:15" ht="15" customHeight="1" x14ac:dyDescent="0.25">
      <c r="A1758" s="104"/>
      <c r="B1758" s="41"/>
      <c r="C1758" s="43"/>
      <c r="D1758" s="41"/>
      <c r="E1758" s="41"/>
      <c r="F1758" s="42"/>
      <c r="G1758" s="41"/>
      <c r="H1758" s="41"/>
      <c r="I1758" s="44"/>
      <c r="J1758" s="47"/>
      <c r="K1758" s="45"/>
      <c r="L1758" s="107"/>
      <c r="M1758" s="107"/>
      <c r="N1758" s="107"/>
      <c r="O1758" s="205"/>
    </row>
    <row r="1759" spans="1:15" ht="15" customHeight="1" x14ac:dyDescent="0.25">
      <c r="A1759" s="104"/>
      <c r="B1759" s="41"/>
      <c r="C1759" s="43"/>
      <c r="D1759" s="41"/>
      <c r="E1759" s="41"/>
      <c r="F1759" s="42"/>
      <c r="G1759" s="41"/>
      <c r="H1759" s="41"/>
      <c r="I1759" s="44"/>
      <c r="J1759" s="47"/>
      <c r="K1759" s="45"/>
      <c r="L1759" s="107"/>
      <c r="M1759" s="107"/>
      <c r="N1759" s="107"/>
      <c r="O1759" s="205"/>
    </row>
    <row r="1760" spans="1:15" ht="15" customHeight="1" x14ac:dyDescent="0.25">
      <c r="A1760" s="104"/>
      <c r="B1760" s="41"/>
      <c r="C1760" s="43"/>
      <c r="D1760" s="41"/>
      <c r="E1760" s="41"/>
      <c r="F1760" s="42"/>
      <c r="G1760" s="41"/>
      <c r="H1760" s="41"/>
      <c r="I1760" s="44"/>
      <c r="J1760" s="47"/>
      <c r="K1760" s="45"/>
      <c r="L1760" s="107"/>
      <c r="M1760" s="107"/>
      <c r="N1760" s="107"/>
      <c r="O1760" s="205"/>
    </row>
    <row r="1761" spans="1:15" ht="15" customHeight="1" x14ac:dyDescent="0.25">
      <c r="A1761" s="104"/>
      <c r="B1761" s="41"/>
      <c r="C1761" s="43"/>
      <c r="D1761" s="41"/>
      <c r="E1761" s="41"/>
      <c r="F1761" s="42"/>
      <c r="G1761" s="41"/>
      <c r="H1761" s="41"/>
      <c r="I1761" s="44"/>
      <c r="J1761" s="47"/>
      <c r="K1761" s="45"/>
      <c r="L1761" s="107"/>
      <c r="M1761" s="107"/>
      <c r="N1761" s="107"/>
      <c r="O1761" s="205"/>
    </row>
    <row r="1762" spans="1:15" ht="15" customHeight="1" x14ac:dyDescent="0.25">
      <c r="A1762" s="104"/>
      <c r="B1762" s="41"/>
      <c r="C1762" s="43"/>
      <c r="D1762" s="41"/>
      <c r="E1762" s="41"/>
      <c r="F1762" s="42"/>
      <c r="G1762" s="41"/>
      <c r="H1762" s="41"/>
      <c r="I1762" s="44"/>
      <c r="J1762" s="47"/>
      <c r="K1762" s="45"/>
      <c r="L1762" s="107"/>
      <c r="M1762" s="107"/>
      <c r="N1762" s="107"/>
      <c r="O1762" s="205"/>
    </row>
    <row r="1763" spans="1:15" ht="15" customHeight="1" x14ac:dyDescent="0.25">
      <c r="A1763" s="104"/>
      <c r="B1763" s="41"/>
      <c r="C1763" s="43"/>
      <c r="D1763" s="41"/>
      <c r="E1763" s="41"/>
      <c r="F1763" s="42"/>
      <c r="G1763" s="41"/>
      <c r="H1763" s="41"/>
      <c r="I1763" s="44"/>
      <c r="J1763" s="47"/>
      <c r="K1763" s="45"/>
      <c r="L1763" s="107"/>
      <c r="M1763" s="107"/>
      <c r="N1763" s="107"/>
      <c r="O1763" s="205"/>
    </row>
    <row r="1764" spans="1:15" ht="15" customHeight="1" x14ac:dyDescent="0.25">
      <c r="A1764" s="104"/>
      <c r="B1764" s="41"/>
      <c r="C1764" s="43"/>
      <c r="D1764" s="41"/>
      <c r="E1764" s="41"/>
      <c r="F1764" s="42"/>
      <c r="G1764" s="41"/>
      <c r="H1764" s="41"/>
      <c r="I1764" s="44"/>
      <c r="J1764" s="47"/>
      <c r="K1764" s="45"/>
      <c r="L1764" s="107"/>
      <c r="M1764" s="107"/>
      <c r="N1764" s="107"/>
      <c r="O1764" s="205"/>
    </row>
    <row r="1765" spans="1:15" ht="15" customHeight="1" x14ac:dyDescent="0.25">
      <c r="A1765" s="104"/>
      <c r="B1765" s="41"/>
      <c r="C1765" s="43"/>
      <c r="D1765" s="41"/>
      <c r="E1765" s="41"/>
      <c r="F1765" s="42"/>
      <c r="G1765" s="41"/>
      <c r="H1765" s="41"/>
      <c r="I1765" s="44"/>
      <c r="J1765" s="47"/>
      <c r="K1765" s="45"/>
      <c r="L1765" s="107"/>
      <c r="M1765" s="107"/>
      <c r="N1765" s="107"/>
      <c r="O1765" s="205"/>
    </row>
    <row r="1766" spans="1:15" ht="15" customHeight="1" x14ac:dyDescent="0.25">
      <c r="A1766" s="104"/>
      <c r="B1766" s="41"/>
      <c r="C1766" s="43"/>
      <c r="D1766" s="41"/>
      <c r="E1766" s="41"/>
      <c r="F1766" s="42"/>
      <c r="G1766" s="41"/>
      <c r="H1766" s="41"/>
      <c r="I1766" s="44"/>
      <c r="J1766" s="47"/>
      <c r="K1766" s="45"/>
      <c r="L1766" s="107"/>
      <c r="M1766" s="107"/>
      <c r="N1766" s="107"/>
      <c r="O1766" s="205"/>
    </row>
    <row r="1767" spans="1:15" ht="15" customHeight="1" x14ac:dyDescent="0.25">
      <c r="A1767" s="104"/>
      <c r="B1767" s="41"/>
      <c r="C1767" s="43"/>
      <c r="D1767" s="41"/>
      <c r="E1767" s="41"/>
      <c r="F1767" s="42"/>
      <c r="G1767" s="41"/>
      <c r="H1767" s="41"/>
      <c r="I1767" s="44"/>
      <c r="J1767" s="47"/>
      <c r="K1767" s="45"/>
      <c r="L1767" s="107"/>
      <c r="M1767" s="107"/>
      <c r="N1767" s="107"/>
      <c r="O1767" s="205"/>
    </row>
    <row r="1768" spans="1:15" ht="15" customHeight="1" x14ac:dyDescent="0.25">
      <c r="A1768" s="104"/>
      <c r="B1768" s="41"/>
      <c r="C1768" s="43"/>
      <c r="D1768" s="41"/>
      <c r="E1768" s="41"/>
      <c r="F1768" s="42"/>
      <c r="G1768" s="41"/>
      <c r="H1768" s="41"/>
      <c r="I1768" s="44"/>
      <c r="J1768" s="47"/>
      <c r="K1768" s="45"/>
      <c r="L1768" s="107"/>
      <c r="M1768" s="107"/>
      <c r="N1768" s="107"/>
      <c r="O1768" s="205"/>
    </row>
    <row r="1769" spans="1:15" ht="15" customHeight="1" x14ac:dyDescent="0.25">
      <c r="A1769" s="104"/>
      <c r="B1769" s="41"/>
      <c r="C1769" s="43"/>
      <c r="D1769" s="41"/>
      <c r="E1769" s="41"/>
      <c r="F1769" s="42"/>
      <c r="G1769" s="41"/>
      <c r="H1769" s="41"/>
      <c r="I1769" s="44"/>
      <c r="J1769" s="47"/>
      <c r="K1769" s="45"/>
      <c r="L1769" s="107"/>
      <c r="M1769" s="107"/>
      <c r="N1769" s="107"/>
      <c r="O1769" s="205"/>
    </row>
    <row r="1770" spans="1:15" ht="15" customHeight="1" x14ac:dyDescent="0.25">
      <c r="A1770" s="104"/>
      <c r="B1770" s="41"/>
      <c r="C1770" s="43"/>
      <c r="D1770" s="41"/>
      <c r="E1770" s="41"/>
      <c r="F1770" s="42"/>
      <c r="G1770" s="41"/>
      <c r="H1770" s="41"/>
      <c r="I1770" s="44"/>
      <c r="J1770" s="47"/>
      <c r="K1770" s="45"/>
      <c r="L1770" s="107"/>
      <c r="M1770" s="107"/>
      <c r="N1770" s="107"/>
      <c r="O1770" s="205"/>
    </row>
    <row r="1771" spans="1:15" ht="15" customHeight="1" x14ac:dyDescent="0.25">
      <c r="A1771" s="104"/>
      <c r="B1771" s="41"/>
      <c r="C1771" s="43"/>
      <c r="D1771" s="41"/>
      <c r="E1771" s="41"/>
      <c r="F1771" s="42"/>
      <c r="G1771" s="41"/>
      <c r="H1771" s="41"/>
      <c r="I1771" s="44"/>
      <c r="J1771" s="47"/>
      <c r="K1771" s="45"/>
      <c r="L1771" s="107"/>
      <c r="M1771" s="107"/>
      <c r="N1771" s="107"/>
      <c r="O1771" s="205"/>
    </row>
    <row r="1772" spans="1:15" ht="15" customHeight="1" x14ac:dyDescent="0.25">
      <c r="A1772" s="104"/>
      <c r="B1772" s="41"/>
      <c r="C1772" s="43"/>
      <c r="D1772" s="41"/>
      <c r="E1772" s="41"/>
      <c r="F1772" s="42"/>
      <c r="G1772" s="41"/>
      <c r="H1772" s="41"/>
      <c r="I1772" s="44"/>
      <c r="J1772" s="47"/>
      <c r="K1772" s="45"/>
      <c r="L1772" s="107"/>
      <c r="M1772" s="107"/>
      <c r="N1772" s="107"/>
      <c r="O1772" s="205"/>
    </row>
    <row r="1773" spans="1:15" ht="15" customHeight="1" x14ac:dyDescent="0.25">
      <c r="A1773" s="104"/>
      <c r="B1773" s="41"/>
      <c r="C1773" s="43"/>
      <c r="D1773" s="41"/>
      <c r="E1773" s="41"/>
      <c r="F1773" s="42"/>
      <c r="G1773" s="41"/>
      <c r="H1773" s="41"/>
      <c r="I1773" s="44"/>
      <c r="J1773" s="47"/>
      <c r="K1773" s="45"/>
      <c r="L1773" s="107"/>
      <c r="M1773" s="107"/>
      <c r="N1773" s="107"/>
      <c r="O1773" s="205"/>
    </row>
    <row r="1774" spans="1:15" ht="15" customHeight="1" x14ac:dyDescent="0.25">
      <c r="A1774" s="104"/>
      <c r="B1774" s="41"/>
      <c r="C1774" s="43"/>
      <c r="D1774" s="41"/>
      <c r="E1774" s="41"/>
      <c r="F1774" s="42"/>
      <c r="G1774" s="41"/>
      <c r="H1774" s="41"/>
      <c r="I1774" s="44"/>
      <c r="J1774" s="47"/>
      <c r="K1774" s="45"/>
      <c r="L1774" s="107"/>
      <c r="M1774" s="107"/>
      <c r="N1774" s="107"/>
      <c r="O1774" s="205"/>
    </row>
    <row r="1775" spans="1:15" ht="15" customHeight="1" x14ac:dyDescent="0.25">
      <c r="A1775" s="104"/>
      <c r="B1775" s="41"/>
      <c r="C1775" s="43"/>
      <c r="D1775" s="41"/>
      <c r="E1775" s="41"/>
      <c r="F1775" s="42"/>
      <c r="G1775" s="41"/>
      <c r="H1775" s="41"/>
      <c r="I1775" s="44"/>
      <c r="J1775" s="47"/>
      <c r="K1775" s="45"/>
      <c r="L1775" s="107"/>
      <c r="M1775" s="107"/>
      <c r="N1775" s="107"/>
      <c r="O1775" s="205"/>
    </row>
    <row r="1776" spans="1:15" ht="15" customHeight="1" x14ac:dyDescent="0.25">
      <c r="A1776" s="104"/>
      <c r="B1776" s="41"/>
      <c r="C1776" s="43"/>
      <c r="D1776" s="41"/>
      <c r="E1776" s="41"/>
      <c r="F1776" s="42"/>
      <c r="G1776" s="41"/>
      <c r="H1776" s="41"/>
      <c r="I1776" s="44"/>
      <c r="J1776" s="47"/>
      <c r="K1776" s="45"/>
      <c r="L1776" s="107"/>
      <c r="M1776" s="107"/>
      <c r="N1776" s="107"/>
      <c r="O1776" s="205"/>
    </row>
    <row r="1777" spans="1:15" ht="15" customHeight="1" x14ac:dyDescent="0.25">
      <c r="A1777" s="104"/>
      <c r="B1777" s="41"/>
      <c r="C1777" s="43"/>
      <c r="D1777" s="41"/>
      <c r="E1777" s="41"/>
      <c r="F1777" s="42"/>
      <c r="G1777" s="41"/>
      <c r="H1777" s="41"/>
      <c r="I1777" s="44"/>
      <c r="J1777" s="47"/>
      <c r="K1777" s="45"/>
      <c r="L1777" s="107"/>
      <c r="M1777" s="107"/>
      <c r="N1777" s="107"/>
      <c r="O1777" s="205"/>
    </row>
    <row r="1778" spans="1:15" ht="15" customHeight="1" x14ac:dyDescent="0.25">
      <c r="A1778" s="104"/>
      <c r="B1778" s="41"/>
      <c r="C1778" s="43"/>
      <c r="D1778" s="41"/>
      <c r="E1778" s="41"/>
      <c r="F1778" s="42"/>
      <c r="G1778" s="41"/>
      <c r="H1778" s="41"/>
      <c r="I1778" s="44"/>
      <c r="J1778" s="47"/>
      <c r="K1778" s="45"/>
      <c r="L1778" s="107"/>
      <c r="M1778" s="107"/>
      <c r="N1778" s="107"/>
      <c r="O1778" s="205"/>
    </row>
    <row r="1779" spans="1:15" ht="15" customHeight="1" x14ac:dyDescent="0.25">
      <c r="A1779" s="104"/>
      <c r="B1779" s="41"/>
      <c r="C1779" s="43"/>
      <c r="D1779" s="41"/>
      <c r="E1779" s="41"/>
      <c r="F1779" s="42"/>
      <c r="G1779" s="41"/>
      <c r="H1779" s="41"/>
      <c r="I1779" s="44"/>
      <c r="J1779" s="47"/>
      <c r="K1779" s="45"/>
      <c r="L1779" s="107"/>
      <c r="M1779" s="107"/>
      <c r="N1779" s="107"/>
      <c r="O1779" s="205"/>
    </row>
    <row r="1780" spans="1:15" ht="15" customHeight="1" x14ac:dyDescent="0.25">
      <c r="A1780" s="104"/>
      <c r="B1780" s="41"/>
      <c r="C1780" s="43"/>
      <c r="D1780" s="41"/>
      <c r="E1780" s="41"/>
      <c r="F1780" s="42"/>
      <c r="G1780" s="41"/>
      <c r="H1780" s="41"/>
      <c r="I1780" s="44"/>
      <c r="J1780" s="47"/>
      <c r="K1780" s="45"/>
      <c r="L1780" s="107"/>
      <c r="M1780" s="107"/>
      <c r="N1780" s="107"/>
      <c r="O1780" s="205"/>
    </row>
    <row r="1781" spans="1:15" ht="15" customHeight="1" x14ac:dyDescent="0.25">
      <c r="A1781" s="104"/>
      <c r="B1781" s="41"/>
      <c r="C1781" s="43"/>
      <c r="D1781" s="41"/>
      <c r="E1781" s="41"/>
      <c r="F1781" s="42"/>
      <c r="G1781" s="41"/>
      <c r="H1781" s="41"/>
      <c r="I1781" s="44"/>
      <c r="J1781" s="47"/>
      <c r="K1781" s="45"/>
      <c r="L1781" s="107"/>
      <c r="M1781" s="107"/>
      <c r="N1781" s="107"/>
      <c r="O1781" s="205"/>
    </row>
    <row r="1782" spans="1:15" ht="15" customHeight="1" x14ac:dyDescent="0.25">
      <c r="A1782" s="104"/>
      <c r="B1782" s="41"/>
      <c r="C1782" s="43"/>
      <c r="D1782" s="41"/>
      <c r="E1782" s="41"/>
      <c r="F1782" s="42"/>
      <c r="G1782" s="41"/>
      <c r="H1782" s="41"/>
      <c r="I1782" s="44"/>
      <c r="J1782" s="47"/>
      <c r="K1782" s="45"/>
      <c r="L1782" s="107"/>
      <c r="M1782" s="107"/>
      <c r="N1782" s="107"/>
      <c r="O1782" s="205"/>
    </row>
    <row r="1783" spans="1:15" ht="15" customHeight="1" x14ac:dyDescent="0.25">
      <c r="A1783" s="104"/>
      <c r="B1783" s="41"/>
      <c r="C1783" s="43"/>
      <c r="D1783" s="41"/>
      <c r="E1783" s="41"/>
      <c r="F1783" s="42"/>
      <c r="G1783" s="41"/>
      <c r="H1783" s="41"/>
      <c r="I1783" s="44"/>
      <c r="J1783" s="47"/>
      <c r="K1783" s="45"/>
      <c r="L1783" s="107"/>
      <c r="M1783" s="107"/>
      <c r="N1783" s="107"/>
      <c r="O1783" s="205"/>
    </row>
    <row r="1784" spans="1:15" ht="15" customHeight="1" x14ac:dyDescent="0.25">
      <c r="A1784" s="104"/>
      <c r="B1784" s="41"/>
      <c r="C1784" s="43"/>
      <c r="D1784" s="41"/>
      <c r="E1784" s="41"/>
      <c r="F1784" s="42"/>
      <c r="G1784" s="41"/>
      <c r="H1784" s="41"/>
      <c r="I1784" s="44"/>
      <c r="J1784" s="47"/>
      <c r="K1784" s="45"/>
      <c r="L1784" s="107"/>
      <c r="M1784" s="107"/>
      <c r="N1784" s="107"/>
      <c r="O1784" s="205"/>
    </row>
    <row r="1785" spans="1:15" ht="15" customHeight="1" x14ac:dyDescent="0.25">
      <c r="A1785" s="104"/>
      <c r="B1785" s="41"/>
      <c r="C1785" s="43"/>
      <c r="D1785" s="41"/>
      <c r="E1785" s="41"/>
      <c r="F1785" s="42"/>
      <c r="G1785" s="41"/>
      <c r="H1785" s="41"/>
      <c r="I1785" s="44"/>
      <c r="J1785" s="47"/>
      <c r="K1785" s="45"/>
      <c r="L1785" s="107"/>
      <c r="M1785" s="107"/>
      <c r="N1785" s="107"/>
      <c r="O1785" s="205"/>
    </row>
    <row r="1786" spans="1:15" ht="15" customHeight="1" x14ac:dyDescent="0.25">
      <c r="A1786" s="104"/>
      <c r="B1786" s="41"/>
      <c r="C1786" s="43"/>
      <c r="D1786" s="41"/>
      <c r="E1786" s="41"/>
      <c r="F1786" s="42"/>
      <c r="G1786" s="41"/>
      <c r="H1786" s="41"/>
      <c r="I1786" s="44"/>
      <c r="J1786" s="47"/>
      <c r="K1786" s="45"/>
      <c r="L1786" s="107"/>
      <c r="M1786" s="107"/>
      <c r="N1786" s="107"/>
      <c r="O1786" s="205"/>
    </row>
    <row r="1787" spans="1:15" ht="15" customHeight="1" x14ac:dyDescent="0.25">
      <c r="A1787" s="104"/>
      <c r="B1787" s="41"/>
      <c r="C1787" s="43"/>
      <c r="D1787" s="41"/>
      <c r="E1787" s="41"/>
      <c r="F1787" s="42"/>
      <c r="G1787" s="41"/>
      <c r="H1787" s="41"/>
      <c r="I1787" s="44"/>
      <c r="J1787" s="47"/>
      <c r="K1787" s="45"/>
      <c r="L1787" s="107"/>
      <c r="M1787" s="107"/>
      <c r="N1787" s="107"/>
      <c r="O1787" s="205"/>
    </row>
    <row r="1788" spans="1:15" ht="15" customHeight="1" x14ac:dyDescent="0.25">
      <c r="A1788" s="104"/>
      <c r="B1788" s="41"/>
      <c r="C1788" s="43"/>
      <c r="D1788" s="41"/>
      <c r="E1788" s="41"/>
      <c r="F1788" s="42"/>
      <c r="G1788" s="41"/>
      <c r="H1788" s="41"/>
      <c r="I1788" s="44"/>
      <c r="J1788" s="47"/>
      <c r="K1788" s="45"/>
      <c r="L1788" s="107"/>
      <c r="M1788" s="107"/>
      <c r="N1788" s="107"/>
      <c r="O1788" s="205"/>
    </row>
    <row r="1789" spans="1:15" ht="15" customHeight="1" x14ac:dyDescent="0.25">
      <c r="A1789" s="104"/>
      <c r="B1789" s="41"/>
      <c r="C1789" s="43"/>
      <c r="D1789" s="41"/>
      <c r="E1789" s="41"/>
      <c r="F1789" s="42"/>
      <c r="G1789" s="41"/>
      <c r="H1789" s="41"/>
      <c r="I1789" s="44"/>
      <c r="J1789" s="47"/>
      <c r="K1789" s="45"/>
      <c r="L1789" s="107"/>
      <c r="M1789" s="107"/>
      <c r="N1789" s="107"/>
      <c r="O1789" s="205"/>
    </row>
    <row r="1790" spans="1:15" ht="15" customHeight="1" x14ac:dyDescent="0.25">
      <c r="A1790" s="104"/>
      <c r="B1790" s="41"/>
      <c r="C1790" s="43"/>
      <c r="D1790" s="41"/>
      <c r="E1790" s="41"/>
      <c r="F1790" s="42"/>
      <c r="G1790" s="41"/>
      <c r="H1790" s="41"/>
      <c r="I1790" s="44"/>
      <c r="J1790" s="47"/>
      <c r="K1790" s="45"/>
      <c r="L1790" s="107"/>
      <c r="M1790" s="107"/>
      <c r="N1790" s="107"/>
      <c r="O1790" s="205"/>
    </row>
    <row r="1791" spans="1:15" ht="15" customHeight="1" x14ac:dyDescent="0.25">
      <c r="A1791" s="104"/>
      <c r="B1791" s="41"/>
      <c r="C1791" s="43"/>
      <c r="D1791" s="41"/>
      <c r="E1791" s="41"/>
      <c r="F1791" s="42"/>
      <c r="G1791" s="41"/>
      <c r="H1791" s="41"/>
      <c r="I1791" s="44"/>
      <c r="J1791" s="47"/>
      <c r="K1791" s="45"/>
      <c r="L1791" s="107"/>
      <c r="M1791" s="107"/>
      <c r="N1791" s="107"/>
      <c r="O1791" s="205"/>
    </row>
    <row r="1792" spans="1:15" ht="15" customHeight="1" x14ac:dyDescent="0.25">
      <c r="A1792" s="104"/>
      <c r="B1792" s="41"/>
      <c r="C1792" s="43"/>
      <c r="D1792" s="41"/>
      <c r="E1792" s="41"/>
      <c r="F1792" s="42"/>
      <c r="G1792" s="41"/>
      <c r="H1792" s="41"/>
      <c r="I1792" s="44"/>
      <c r="J1792" s="47"/>
      <c r="K1792" s="45"/>
      <c r="L1792" s="107"/>
      <c r="M1792" s="107"/>
      <c r="N1792" s="107"/>
      <c r="O1792" s="205"/>
    </row>
    <row r="1793" spans="1:15" ht="15" customHeight="1" x14ac:dyDescent="0.25">
      <c r="A1793" s="104"/>
      <c r="B1793" s="41"/>
      <c r="C1793" s="43"/>
      <c r="D1793" s="41"/>
      <c r="E1793" s="41"/>
      <c r="F1793" s="42"/>
      <c r="G1793" s="41"/>
      <c r="H1793" s="41"/>
      <c r="I1793" s="44"/>
      <c r="J1793" s="47"/>
      <c r="K1793" s="45"/>
      <c r="L1793" s="107"/>
      <c r="M1793" s="107"/>
      <c r="N1793" s="107"/>
      <c r="O1793" s="205"/>
    </row>
    <row r="1794" spans="1:15" ht="15" customHeight="1" x14ac:dyDescent="0.25">
      <c r="A1794" s="104"/>
      <c r="B1794" s="41"/>
      <c r="C1794" s="43"/>
      <c r="D1794" s="41"/>
      <c r="E1794" s="41"/>
      <c r="F1794" s="42"/>
      <c r="G1794" s="41"/>
      <c r="H1794" s="41"/>
      <c r="I1794" s="44"/>
      <c r="J1794" s="47"/>
      <c r="K1794" s="45"/>
      <c r="L1794" s="107"/>
      <c r="M1794" s="107"/>
      <c r="N1794" s="107"/>
      <c r="O1794" s="205"/>
    </row>
    <row r="1795" spans="1:15" ht="15" customHeight="1" x14ac:dyDescent="0.25">
      <c r="A1795" s="104"/>
      <c r="B1795" s="41"/>
      <c r="C1795" s="43"/>
      <c r="D1795" s="41"/>
      <c r="E1795" s="41"/>
      <c r="F1795" s="42"/>
      <c r="G1795" s="41"/>
      <c r="H1795" s="41"/>
      <c r="I1795" s="44"/>
      <c r="J1795" s="47"/>
      <c r="K1795" s="45"/>
      <c r="L1795" s="107"/>
      <c r="M1795" s="107"/>
      <c r="N1795" s="107"/>
      <c r="O1795" s="205"/>
    </row>
    <row r="1796" spans="1:15" ht="15" customHeight="1" x14ac:dyDescent="0.25">
      <c r="A1796" s="104"/>
      <c r="B1796" s="41"/>
      <c r="C1796" s="43"/>
      <c r="D1796" s="41"/>
      <c r="E1796" s="41"/>
      <c r="F1796" s="42"/>
      <c r="G1796" s="41"/>
      <c r="H1796" s="41"/>
      <c r="I1796" s="44"/>
      <c r="J1796" s="47"/>
      <c r="K1796" s="45"/>
      <c r="L1796" s="107"/>
      <c r="M1796" s="107"/>
      <c r="N1796" s="107"/>
      <c r="O1796" s="205"/>
    </row>
    <row r="1797" spans="1:15" ht="15" customHeight="1" x14ac:dyDescent="0.25">
      <c r="A1797" s="104"/>
      <c r="B1797" s="41"/>
      <c r="C1797" s="43"/>
      <c r="D1797" s="41"/>
      <c r="E1797" s="41"/>
      <c r="F1797" s="42"/>
      <c r="G1797" s="41"/>
      <c r="H1797" s="41"/>
      <c r="I1797" s="44"/>
      <c r="J1797" s="47"/>
      <c r="K1797" s="45"/>
      <c r="L1797" s="107"/>
      <c r="M1797" s="107"/>
      <c r="N1797" s="107"/>
      <c r="O1797" s="205"/>
    </row>
    <row r="1798" spans="1:15" ht="15" customHeight="1" x14ac:dyDescent="0.25">
      <c r="A1798" s="104"/>
      <c r="B1798" s="41"/>
      <c r="C1798" s="43"/>
      <c r="D1798" s="41"/>
      <c r="E1798" s="41"/>
      <c r="F1798" s="42"/>
      <c r="G1798" s="41"/>
      <c r="H1798" s="41"/>
      <c r="I1798" s="44"/>
      <c r="J1798" s="47"/>
      <c r="K1798" s="45"/>
      <c r="L1798" s="107"/>
      <c r="M1798" s="107"/>
      <c r="N1798" s="107"/>
      <c r="O1798" s="205"/>
    </row>
    <row r="1799" spans="1:15" ht="15" customHeight="1" x14ac:dyDescent="0.25">
      <c r="A1799" s="104"/>
      <c r="B1799" s="41"/>
      <c r="C1799" s="43"/>
      <c r="D1799" s="41"/>
      <c r="E1799" s="41"/>
      <c r="F1799" s="42"/>
      <c r="G1799" s="41"/>
      <c r="H1799" s="41"/>
      <c r="I1799" s="44"/>
      <c r="J1799" s="47"/>
      <c r="K1799" s="45"/>
      <c r="L1799" s="107"/>
      <c r="M1799" s="107"/>
      <c r="N1799" s="107"/>
      <c r="O1799" s="205"/>
    </row>
    <row r="1800" spans="1:15" ht="15" customHeight="1" x14ac:dyDescent="0.25">
      <c r="A1800" s="104"/>
      <c r="B1800" s="41"/>
      <c r="C1800" s="43"/>
      <c r="D1800" s="41"/>
      <c r="E1800" s="41"/>
      <c r="F1800" s="42"/>
      <c r="G1800" s="41"/>
      <c r="H1800" s="41"/>
      <c r="I1800" s="44"/>
      <c r="J1800" s="47"/>
      <c r="K1800" s="45"/>
      <c r="L1800" s="107"/>
      <c r="M1800" s="107"/>
      <c r="N1800" s="107"/>
      <c r="O1800" s="205"/>
    </row>
    <row r="1801" spans="1:15" ht="15" customHeight="1" x14ac:dyDescent="0.25">
      <c r="A1801" s="104"/>
      <c r="B1801" s="41"/>
      <c r="C1801" s="43"/>
      <c r="D1801" s="41"/>
      <c r="E1801" s="41"/>
      <c r="F1801" s="42"/>
      <c r="G1801" s="41"/>
      <c r="H1801" s="41"/>
      <c r="I1801" s="44"/>
      <c r="J1801" s="47"/>
      <c r="K1801" s="45"/>
      <c r="L1801" s="107"/>
      <c r="M1801" s="107"/>
      <c r="N1801" s="107"/>
      <c r="O1801" s="205"/>
    </row>
    <row r="1802" spans="1:15" ht="15" customHeight="1" x14ac:dyDescent="0.25">
      <c r="A1802" s="104"/>
      <c r="B1802" s="41"/>
      <c r="C1802" s="43"/>
      <c r="D1802" s="41"/>
      <c r="E1802" s="41"/>
      <c r="F1802" s="42"/>
      <c r="G1802" s="41"/>
      <c r="H1802" s="41"/>
      <c r="I1802" s="44"/>
      <c r="J1802" s="47"/>
      <c r="K1802" s="45"/>
      <c r="L1802" s="107"/>
      <c r="M1802" s="107"/>
      <c r="N1802" s="107"/>
      <c r="O1802" s="205"/>
    </row>
    <row r="1803" spans="1:15" ht="15" customHeight="1" x14ac:dyDescent="0.25">
      <c r="A1803" s="104"/>
      <c r="B1803" s="41"/>
      <c r="C1803" s="43"/>
      <c r="D1803" s="41"/>
      <c r="E1803" s="41"/>
      <c r="F1803" s="42"/>
      <c r="G1803" s="41"/>
      <c r="H1803" s="41"/>
      <c r="I1803" s="44"/>
      <c r="J1803" s="47"/>
      <c r="K1803" s="45"/>
      <c r="L1803" s="107"/>
      <c r="M1803" s="107"/>
      <c r="N1803" s="107"/>
      <c r="O1803" s="205"/>
    </row>
    <row r="1804" spans="1:15" ht="15" customHeight="1" x14ac:dyDescent="0.25">
      <c r="A1804" s="104"/>
      <c r="B1804" s="41"/>
      <c r="C1804" s="43"/>
      <c r="D1804" s="41"/>
      <c r="E1804" s="41"/>
      <c r="F1804" s="42"/>
      <c r="G1804" s="41"/>
      <c r="H1804" s="41"/>
      <c r="I1804" s="44"/>
      <c r="J1804" s="47"/>
      <c r="K1804" s="45"/>
      <c r="L1804" s="107"/>
      <c r="M1804" s="107"/>
      <c r="N1804" s="107"/>
      <c r="O1804" s="205"/>
    </row>
    <row r="1805" spans="1:15" ht="15" customHeight="1" x14ac:dyDescent="0.25">
      <c r="A1805" s="104"/>
      <c r="B1805" s="41"/>
      <c r="C1805" s="43"/>
      <c r="D1805" s="41"/>
      <c r="E1805" s="41"/>
      <c r="F1805" s="42"/>
      <c r="G1805" s="41"/>
      <c r="H1805" s="41"/>
      <c r="I1805" s="44"/>
      <c r="J1805" s="47"/>
      <c r="K1805" s="45"/>
      <c r="L1805" s="107"/>
      <c r="M1805" s="107"/>
      <c r="N1805" s="107"/>
      <c r="O1805" s="205"/>
    </row>
    <row r="1806" spans="1:15" ht="15" customHeight="1" x14ac:dyDescent="0.25">
      <c r="A1806" s="104"/>
      <c r="B1806" s="41"/>
      <c r="C1806" s="43"/>
      <c r="D1806" s="41"/>
      <c r="E1806" s="41"/>
      <c r="F1806" s="42"/>
      <c r="G1806" s="41"/>
      <c r="H1806" s="41"/>
      <c r="I1806" s="44"/>
      <c r="J1806" s="47"/>
      <c r="K1806" s="45"/>
      <c r="L1806" s="107"/>
      <c r="M1806" s="107"/>
      <c r="N1806" s="107"/>
      <c r="O1806" s="205"/>
    </row>
    <row r="1807" spans="1:15" ht="15" customHeight="1" x14ac:dyDescent="0.25">
      <c r="A1807" s="104"/>
      <c r="B1807" s="41"/>
      <c r="C1807" s="43"/>
      <c r="D1807" s="41"/>
      <c r="E1807" s="41"/>
      <c r="F1807" s="42"/>
      <c r="G1807" s="41"/>
      <c r="H1807" s="41"/>
      <c r="I1807" s="44"/>
      <c r="J1807" s="47"/>
      <c r="K1807" s="45"/>
      <c r="L1807" s="107"/>
      <c r="M1807" s="107"/>
      <c r="N1807" s="107"/>
      <c r="O1807" s="205"/>
    </row>
    <row r="1808" spans="1:15" ht="15" customHeight="1" x14ac:dyDescent="0.25">
      <c r="A1808" s="104"/>
      <c r="B1808" s="41"/>
      <c r="C1808" s="43"/>
      <c r="D1808" s="41"/>
      <c r="E1808" s="41"/>
      <c r="F1808" s="42"/>
      <c r="G1808" s="41"/>
      <c r="H1808" s="41"/>
      <c r="I1808" s="44"/>
      <c r="J1808" s="47"/>
      <c r="K1808" s="45"/>
      <c r="L1808" s="107"/>
      <c r="M1808" s="107"/>
      <c r="N1808" s="107"/>
      <c r="O1808" s="205"/>
    </row>
    <row r="1809" spans="1:15" ht="15" customHeight="1" x14ac:dyDescent="0.25">
      <c r="A1809" s="104"/>
      <c r="B1809" s="41"/>
      <c r="C1809" s="43"/>
      <c r="D1809" s="41"/>
      <c r="E1809" s="41"/>
      <c r="F1809" s="42"/>
      <c r="G1809" s="41"/>
      <c r="H1809" s="41"/>
      <c r="I1809" s="44"/>
      <c r="J1809" s="47"/>
      <c r="K1809" s="45"/>
      <c r="L1809" s="107"/>
      <c r="M1809" s="107"/>
      <c r="N1809" s="107"/>
      <c r="O1809" s="205"/>
    </row>
    <row r="1810" spans="1:15" ht="15" customHeight="1" x14ac:dyDescent="0.25">
      <c r="A1810" s="104"/>
      <c r="B1810" s="41"/>
      <c r="C1810" s="43"/>
      <c r="D1810" s="41"/>
      <c r="E1810" s="41"/>
      <c r="F1810" s="42"/>
      <c r="G1810" s="41"/>
      <c r="H1810" s="41"/>
      <c r="I1810" s="44"/>
      <c r="J1810" s="47"/>
      <c r="K1810" s="45"/>
      <c r="L1810" s="107"/>
      <c r="M1810" s="107"/>
      <c r="N1810" s="107"/>
      <c r="O1810" s="205"/>
    </row>
    <row r="1811" spans="1:15" ht="15" customHeight="1" x14ac:dyDescent="0.25">
      <c r="A1811" s="104"/>
      <c r="B1811" s="41"/>
      <c r="C1811" s="43"/>
      <c r="D1811" s="41"/>
      <c r="E1811" s="41"/>
      <c r="F1811" s="42"/>
      <c r="G1811" s="41"/>
      <c r="H1811" s="41"/>
      <c r="I1811" s="44"/>
      <c r="J1811" s="47"/>
      <c r="K1811" s="45"/>
      <c r="L1811" s="107"/>
      <c r="M1811" s="107"/>
      <c r="N1811" s="107"/>
      <c r="O1811" s="205"/>
    </row>
    <row r="1812" spans="1:15" ht="15" customHeight="1" x14ac:dyDescent="0.25">
      <c r="A1812" s="104"/>
      <c r="B1812" s="41"/>
      <c r="C1812" s="43"/>
      <c r="D1812" s="41"/>
      <c r="E1812" s="41"/>
      <c r="F1812" s="42"/>
      <c r="G1812" s="41"/>
      <c r="H1812" s="41"/>
      <c r="I1812" s="44"/>
      <c r="J1812" s="47"/>
      <c r="K1812" s="45"/>
      <c r="L1812" s="107"/>
      <c r="M1812" s="107"/>
      <c r="N1812" s="107"/>
      <c r="O1812" s="205"/>
    </row>
    <row r="1813" spans="1:15" ht="15" customHeight="1" x14ac:dyDescent="0.25">
      <c r="A1813" s="104"/>
      <c r="B1813" s="41"/>
      <c r="C1813" s="43"/>
      <c r="D1813" s="41"/>
      <c r="E1813" s="41"/>
      <c r="F1813" s="42"/>
      <c r="G1813" s="41"/>
      <c r="H1813" s="41"/>
      <c r="I1813" s="44"/>
      <c r="J1813" s="47"/>
      <c r="K1813" s="45"/>
      <c r="L1813" s="107"/>
      <c r="M1813" s="107"/>
      <c r="N1813" s="107"/>
      <c r="O1813" s="205"/>
    </row>
    <row r="1814" spans="1:15" ht="15" customHeight="1" x14ac:dyDescent="0.25">
      <c r="A1814" s="104"/>
      <c r="B1814" s="41"/>
      <c r="C1814" s="43"/>
      <c r="D1814" s="41"/>
      <c r="E1814" s="41"/>
      <c r="F1814" s="42"/>
      <c r="G1814" s="41"/>
      <c r="H1814" s="41"/>
      <c r="I1814" s="44"/>
      <c r="J1814" s="47"/>
      <c r="K1814" s="45"/>
      <c r="L1814" s="107"/>
      <c r="M1814" s="107"/>
      <c r="N1814" s="107"/>
      <c r="O1814" s="205"/>
    </row>
    <row r="1815" spans="1:15" ht="15" customHeight="1" x14ac:dyDescent="0.25">
      <c r="A1815" s="104"/>
      <c r="B1815" s="41"/>
      <c r="C1815" s="43"/>
      <c r="D1815" s="41"/>
      <c r="E1815" s="41"/>
      <c r="F1815" s="42"/>
      <c r="G1815" s="41"/>
      <c r="H1815" s="41"/>
      <c r="I1815" s="44"/>
      <c r="J1815" s="47"/>
      <c r="K1815" s="45"/>
      <c r="L1815" s="107"/>
      <c r="M1815" s="107"/>
      <c r="N1815" s="107"/>
      <c r="O1815" s="205"/>
    </row>
    <row r="1816" spans="1:15" ht="15" customHeight="1" x14ac:dyDescent="0.25">
      <c r="A1816" s="104"/>
      <c r="B1816" s="41"/>
      <c r="C1816" s="43"/>
      <c r="D1816" s="41"/>
      <c r="E1816" s="41"/>
      <c r="F1816" s="42"/>
      <c r="G1816" s="41"/>
      <c r="H1816" s="41"/>
      <c r="I1816" s="44"/>
      <c r="J1816" s="47"/>
      <c r="K1816" s="45"/>
      <c r="L1816" s="107"/>
      <c r="M1816" s="107"/>
      <c r="N1816" s="107"/>
      <c r="O1816" s="205"/>
    </row>
    <row r="1817" spans="1:15" ht="15" customHeight="1" x14ac:dyDescent="0.25">
      <c r="A1817" s="104"/>
      <c r="B1817" s="41"/>
      <c r="C1817" s="43"/>
      <c r="D1817" s="41"/>
      <c r="E1817" s="41"/>
      <c r="F1817" s="42"/>
      <c r="G1817" s="41"/>
      <c r="H1817" s="41"/>
      <c r="I1817" s="44"/>
      <c r="J1817" s="47"/>
      <c r="K1817" s="45"/>
      <c r="L1817" s="107"/>
      <c r="M1817" s="107"/>
      <c r="N1817" s="107"/>
      <c r="O1817" s="205"/>
    </row>
    <row r="1818" spans="1:15" ht="15" customHeight="1" x14ac:dyDescent="0.25">
      <c r="A1818" s="104"/>
      <c r="B1818" s="41"/>
      <c r="C1818" s="43"/>
      <c r="D1818" s="41"/>
      <c r="E1818" s="41"/>
      <c r="F1818" s="42"/>
      <c r="G1818" s="41"/>
      <c r="H1818" s="41"/>
      <c r="I1818" s="44"/>
      <c r="J1818" s="47"/>
      <c r="K1818" s="45"/>
      <c r="L1818" s="107"/>
      <c r="M1818" s="107"/>
      <c r="N1818" s="107"/>
      <c r="O1818" s="205"/>
    </row>
    <row r="1819" spans="1:15" ht="15" customHeight="1" x14ac:dyDescent="0.25">
      <c r="A1819" s="104"/>
      <c r="B1819" s="41"/>
      <c r="C1819" s="43"/>
      <c r="D1819" s="41"/>
      <c r="E1819" s="41"/>
      <c r="F1819" s="42"/>
      <c r="G1819" s="41"/>
      <c r="H1819" s="41"/>
      <c r="I1819" s="44"/>
      <c r="J1819" s="47"/>
      <c r="K1819" s="45"/>
      <c r="L1819" s="107"/>
      <c r="M1819" s="107"/>
      <c r="N1819" s="107"/>
      <c r="O1819" s="205"/>
    </row>
    <row r="1820" spans="1:15" ht="15" customHeight="1" x14ac:dyDescent="0.25">
      <c r="A1820" s="104"/>
      <c r="B1820" s="41"/>
      <c r="C1820" s="43"/>
      <c r="D1820" s="41"/>
      <c r="E1820" s="41"/>
      <c r="F1820" s="42"/>
      <c r="G1820" s="41"/>
      <c r="H1820" s="41"/>
      <c r="I1820" s="44"/>
      <c r="J1820" s="47"/>
      <c r="K1820" s="45"/>
      <c r="L1820" s="107"/>
      <c r="M1820" s="107"/>
      <c r="N1820" s="107"/>
      <c r="O1820" s="205"/>
    </row>
    <row r="1821" spans="1:15" ht="15" customHeight="1" x14ac:dyDescent="0.25">
      <c r="A1821" s="104"/>
      <c r="B1821" s="41"/>
      <c r="C1821" s="43"/>
      <c r="D1821" s="41"/>
      <c r="E1821" s="41"/>
      <c r="F1821" s="42"/>
      <c r="G1821" s="41"/>
      <c r="H1821" s="41"/>
      <c r="I1821" s="44"/>
      <c r="J1821" s="47"/>
      <c r="K1821" s="45"/>
      <c r="L1821" s="107"/>
      <c r="M1821" s="107"/>
      <c r="N1821" s="107"/>
      <c r="O1821" s="205"/>
    </row>
    <row r="1822" spans="1:15" ht="15" customHeight="1" x14ac:dyDescent="0.25">
      <c r="A1822" s="104"/>
      <c r="B1822" s="41"/>
      <c r="C1822" s="43"/>
      <c r="D1822" s="41"/>
      <c r="E1822" s="41"/>
      <c r="F1822" s="42"/>
      <c r="G1822" s="41"/>
      <c r="H1822" s="41"/>
      <c r="I1822" s="44"/>
      <c r="J1822" s="47"/>
      <c r="K1822" s="45"/>
      <c r="L1822" s="107"/>
      <c r="M1822" s="107"/>
      <c r="N1822" s="107"/>
      <c r="O1822" s="205"/>
    </row>
    <row r="1823" spans="1:15" ht="15" customHeight="1" x14ac:dyDescent="0.25">
      <c r="A1823" s="104"/>
      <c r="B1823" s="41"/>
      <c r="C1823" s="43"/>
      <c r="D1823" s="41"/>
      <c r="E1823" s="41"/>
      <c r="F1823" s="42"/>
      <c r="G1823" s="41"/>
      <c r="H1823" s="41"/>
      <c r="I1823" s="44"/>
      <c r="J1823" s="47"/>
      <c r="K1823" s="45"/>
      <c r="L1823" s="107"/>
      <c r="M1823" s="107"/>
      <c r="N1823" s="107"/>
      <c r="O1823" s="205"/>
    </row>
    <row r="1824" spans="1:15" ht="15" customHeight="1" x14ac:dyDescent="0.25">
      <c r="A1824" s="104"/>
      <c r="B1824" s="41"/>
      <c r="C1824" s="43"/>
      <c r="D1824" s="41"/>
      <c r="E1824" s="41"/>
      <c r="F1824" s="42"/>
      <c r="G1824" s="41"/>
      <c r="H1824" s="41"/>
      <c r="I1824" s="44"/>
      <c r="J1824" s="47"/>
      <c r="K1824" s="45"/>
      <c r="L1824" s="107"/>
      <c r="M1824" s="107"/>
      <c r="N1824" s="107"/>
      <c r="O1824" s="205"/>
    </row>
    <row r="1825" spans="1:15" ht="15" customHeight="1" x14ac:dyDescent="0.25">
      <c r="A1825" s="104"/>
      <c r="B1825" s="41"/>
      <c r="C1825" s="43"/>
      <c r="D1825" s="41"/>
      <c r="E1825" s="41"/>
      <c r="F1825" s="42"/>
      <c r="G1825" s="41"/>
      <c r="H1825" s="41"/>
      <c r="I1825" s="44"/>
      <c r="J1825" s="47"/>
      <c r="K1825" s="45"/>
      <c r="L1825" s="107"/>
      <c r="M1825" s="107"/>
      <c r="N1825" s="107"/>
      <c r="O1825" s="205"/>
    </row>
    <row r="1826" spans="1:15" ht="15" customHeight="1" x14ac:dyDescent="0.25">
      <c r="A1826" s="104"/>
      <c r="B1826" s="41"/>
      <c r="C1826" s="43"/>
      <c r="D1826" s="41"/>
      <c r="E1826" s="41"/>
      <c r="F1826" s="42"/>
      <c r="G1826" s="41"/>
      <c r="H1826" s="41"/>
      <c r="I1826" s="44"/>
      <c r="J1826" s="47"/>
      <c r="K1826" s="45"/>
      <c r="L1826" s="107"/>
      <c r="M1826" s="107"/>
      <c r="N1826" s="107"/>
      <c r="O1826" s="205"/>
    </row>
    <row r="1827" spans="1:15" ht="15" customHeight="1" x14ac:dyDescent="0.25">
      <c r="A1827" s="104"/>
      <c r="B1827" s="41"/>
      <c r="C1827" s="43"/>
      <c r="D1827" s="41"/>
      <c r="E1827" s="41"/>
      <c r="F1827" s="42"/>
      <c r="G1827" s="41"/>
      <c r="H1827" s="41"/>
      <c r="I1827" s="44"/>
      <c r="J1827" s="47"/>
      <c r="K1827" s="45"/>
      <c r="L1827" s="107"/>
      <c r="M1827" s="107"/>
      <c r="N1827" s="107"/>
      <c r="O1827" s="205"/>
    </row>
    <row r="1828" spans="1:15" ht="15" customHeight="1" x14ac:dyDescent="0.25">
      <c r="A1828" s="104"/>
      <c r="B1828" s="41"/>
      <c r="C1828" s="43"/>
      <c r="D1828" s="41"/>
      <c r="E1828" s="41"/>
      <c r="F1828" s="42"/>
      <c r="G1828" s="41"/>
      <c r="H1828" s="41"/>
      <c r="I1828" s="44"/>
      <c r="J1828" s="47"/>
      <c r="K1828" s="45"/>
      <c r="L1828" s="107"/>
      <c r="M1828" s="107"/>
      <c r="N1828" s="107"/>
      <c r="O1828" s="205"/>
    </row>
    <row r="1829" spans="1:15" ht="15" customHeight="1" x14ac:dyDescent="0.25">
      <c r="A1829" s="104"/>
      <c r="B1829" s="41"/>
      <c r="C1829" s="43"/>
      <c r="D1829" s="41"/>
      <c r="E1829" s="41"/>
      <c r="F1829" s="42"/>
      <c r="G1829" s="41"/>
      <c r="H1829" s="41"/>
      <c r="I1829" s="44"/>
      <c r="J1829" s="47"/>
      <c r="K1829" s="45"/>
      <c r="L1829" s="107"/>
      <c r="M1829" s="107"/>
      <c r="N1829" s="107"/>
      <c r="O1829" s="205"/>
    </row>
    <row r="1830" spans="1:15" ht="15" customHeight="1" x14ac:dyDescent="0.25">
      <c r="A1830" s="104"/>
      <c r="B1830" s="41"/>
      <c r="C1830" s="43"/>
      <c r="D1830" s="41"/>
      <c r="E1830" s="41"/>
      <c r="F1830" s="42"/>
      <c r="G1830" s="41"/>
      <c r="H1830" s="41"/>
      <c r="I1830" s="44"/>
      <c r="J1830" s="47"/>
      <c r="K1830" s="45"/>
      <c r="L1830" s="107"/>
      <c r="M1830" s="107"/>
      <c r="N1830" s="107"/>
      <c r="O1830" s="205"/>
    </row>
    <row r="1831" spans="1:15" ht="15" customHeight="1" x14ac:dyDescent="0.25">
      <c r="A1831" s="104"/>
      <c r="B1831" s="41"/>
      <c r="C1831" s="43"/>
      <c r="D1831" s="41"/>
      <c r="E1831" s="41"/>
      <c r="F1831" s="42"/>
      <c r="G1831" s="41"/>
      <c r="H1831" s="41"/>
      <c r="I1831" s="44"/>
      <c r="J1831" s="47"/>
      <c r="K1831" s="45"/>
      <c r="L1831" s="107"/>
      <c r="M1831" s="107"/>
      <c r="N1831" s="107"/>
      <c r="O1831" s="205"/>
    </row>
    <row r="1832" spans="1:15" ht="15" customHeight="1" x14ac:dyDescent="0.25">
      <c r="A1832" s="104"/>
      <c r="B1832" s="41"/>
      <c r="C1832" s="43"/>
      <c r="D1832" s="41"/>
      <c r="E1832" s="41"/>
      <c r="F1832" s="42"/>
      <c r="G1832" s="41"/>
      <c r="H1832" s="41"/>
      <c r="I1832" s="44"/>
      <c r="J1832" s="47"/>
      <c r="K1832" s="45"/>
      <c r="L1832" s="107"/>
      <c r="M1832" s="107"/>
      <c r="N1832" s="107"/>
      <c r="O1832" s="205"/>
    </row>
    <row r="1833" spans="1:15" ht="15" customHeight="1" x14ac:dyDescent="0.25">
      <c r="A1833" s="104"/>
      <c r="B1833" s="41"/>
      <c r="C1833" s="43"/>
      <c r="D1833" s="41"/>
      <c r="E1833" s="41"/>
      <c r="F1833" s="42"/>
      <c r="G1833" s="41"/>
      <c r="H1833" s="41"/>
      <c r="I1833" s="44"/>
      <c r="J1833" s="47"/>
      <c r="K1833" s="45"/>
      <c r="L1833" s="107"/>
      <c r="M1833" s="107"/>
      <c r="N1833" s="107"/>
      <c r="O1833" s="205"/>
    </row>
    <row r="1834" spans="1:15" ht="15" customHeight="1" x14ac:dyDescent="0.25">
      <c r="A1834" s="104"/>
      <c r="B1834" s="41"/>
      <c r="C1834" s="43"/>
      <c r="D1834" s="41"/>
      <c r="E1834" s="41"/>
      <c r="F1834" s="42"/>
      <c r="G1834" s="41"/>
      <c r="H1834" s="41"/>
      <c r="I1834" s="44"/>
      <c r="J1834" s="47"/>
      <c r="K1834" s="45"/>
      <c r="L1834" s="107"/>
      <c r="M1834" s="107"/>
      <c r="N1834" s="107"/>
      <c r="O1834" s="205"/>
    </row>
    <row r="1835" spans="1:15" ht="15" customHeight="1" x14ac:dyDescent="0.25">
      <c r="A1835" s="104"/>
      <c r="B1835" s="41"/>
      <c r="C1835" s="43"/>
      <c r="D1835" s="41"/>
      <c r="E1835" s="41"/>
      <c r="F1835" s="42"/>
      <c r="G1835" s="41"/>
      <c r="H1835" s="41"/>
      <c r="I1835" s="44"/>
      <c r="J1835" s="47"/>
      <c r="K1835" s="45"/>
      <c r="L1835" s="107"/>
      <c r="M1835" s="107"/>
      <c r="N1835" s="107"/>
      <c r="O1835" s="205"/>
    </row>
    <row r="1836" spans="1:15" ht="15" customHeight="1" x14ac:dyDescent="0.25">
      <c r="A1836" s="104"/>
      <c r="B1836" s="41"/>
      <c r="C1836" s="43"/>
      <c r="D1836" s="41"/>
      <c r="E1836" s="41"/>
      <c r="F1836" s="42"/>
      <c r="G1836" s="41"/>
      <c r="H1836" s="41"/>
      <c r="I1836" s="44"/>
      <c r="J1836" s="47"/>
      <c r="K1836" s="45"/>
      <c r="L1836" s="107"/>
      <c r="M1836" s="107"/>
      <c r="N1836" s="107"/>
      <c r="O1836" s="205"/>
    </row>
    <row r="1837" spans="1:15" ht="15" customHeight="1" x14ac:dyDescent="0.25">
      <c r="A1837" s="104"/>
      <c r="B1837" s="41"/>
      <c r="C1837" s="43"/>
      <c r="D1837" s="41"/>
      <c r="E1837" s="41"/>
      <c r="F1837" s="42"/>
      <c r="G1837" s="41"/>
      <c r="H1837" s="41"/>
      <c r="I1837" s="44"/>
      <c r="J1837" s="47"/>
      <c r="K1837" s="45"/>
      <c r="L1837" s="107"/>
      <c r="M1837" s="107"/>
      <c r="N1837" s="107"/>
      <c r="O1837" s="205"/>
    </row>
    <row r="1838" spans="1:15" ht="15" customHeight="1" x14ac:dyDescent="0.25">
      <c r="A1838" s="104"/>
      <c r="B1838" s="41"/>
      <c r="C1838" s="43"/>
      <c r="D1838" s="41"/>
      <c r="E1838" s="41"/>
      <c r="F1838" s="42"/>
      <c r="G1838" s="41"/>
      <c r="H1838" s="41"/>
      <c r="I1838" s="44"/>
      <c r="J1838" s="47"/>
      <c r="K1838" s="45"/>
      <c r="L1838" s="107"/>
      <c r="M1838" s="107"/>
      <c r="N1838" s="107"/>
      <c r="O1838" s="205"/>
    </row>
    <row r="1839" spans="1:15" ht="15" customHeight="1" x14ac:dyDescent="0.25">
      <c r="A1839" s="104"/>
      <c r="B1839" s="41"/>
      <c r="C1839" s="43"/>
      <c r="D1839" s="41"/>
      <c r="E1839" s="41"/>
      <c r="F1839" s="42"/>
      <c r="G1839" s="41"/>
      <c r="H1839" s="41"/>
      <c r="I1839" s="44"/>
      <c r="J1839" s="47"/>
      <c r="K1839" s="45"/>
      <c r="L1839" s="107"/>
      <c r="M1839" s="107"/>
      <c r="N1839" s="107"/>
      <c r="O1839" s="205"/>
    </row>
    <row r="1840" spans="1:15" ht="15" customHeight="1" x14ac:dyDescent="0.25">
      <c r="A1840" s="104"/>
      <c r="B1840" s="41"/>
      <c r="C1840" s="43"/>
      <c r="D1840" s="41"/>
      <c r="E1840" s="41"/>
      <c r="F1840" s="42"/>
      <c r="G1840" s="41"/>
      <c r="H1840" s="41"/>
      <c r="I1840" s="44"/>
      <c r="J1840" s="47"/>
      <c r="K1840" s="45"/>
      <c r="L1840" s="107"/>
      <c r="M1840" s="107"/>
      <c r="N1840" s="107"/>
      <c r="O1840" s="205"/>
    </row>
    <row r="1841" spans="1:15" ht="15" customHeight="1" x14ac:dyDescent="0.25">
      <c r="A1841" s="104"/>
      <c r="B1841" s="41"/>
      <c r="C1841" s="43"/>
      <c r="D1841" s="41"/>
      <c r="E1841" s="41"/>
      <c r="F1841" s="42"/>
      <c r="G1841" s="41"/>
      <c r="H1841" s="41"/>
      <c r="I1841" s="44"/>
      <c r="J1841" s="47"/>
      <c r="K1841" s="45"/>
      <c r="L1841" s="107"/>
      <c r="M1841" s="107"/>
      <c r="N1841" s="107"/>
      <c r="O1841" s="205"/>
    </row>
    <row r="1842" spans="1:15" ht="15" customHeight="1" x14ac:dyDescent="0.25">
      <c r="A1842" s="104"/>
      <c r="B1842" s="41"/>
      <c r="C1842" s="43"/>
      <c r="D1842" s="41"/>
      <c r="E1842" s="41"/>
      <c r="F1842" s="42"/>
      <c r="G1842" s="41"/>
      <c r="H1842" s="41"/>
      <c r="I1842" s="44"/>
      <c r="J1842" s="47"/>
      <c r="K1842" s="45"/>
      <c r="L1842" s="107"/>
      <c r="M1842" s="107"/>
      <c r="N1842" s="107"/>
      <c r="O1842" s="205"/>
    </row>
    <row r="1843" spans="1:15" ht="15" customHeight="1" x14ac:dyDescent="0.25">
      <c r="A1843" s="104"/>
      <c r="B1843" s="41"/>
      <c r="C1843" s="43"/>
      <c r="D1843" s="41"/>
      <c r="E1843" s="41"/>
      <c r="F1843" s="42"/>
      <c r="G1843" s="41"/>
      <c r="H1843" s="41"/>
      <c r="I1843" s="44"/>
      <c r="J1843" s="47"/>
      <c r="K1843" s="45"/>
      <c r="L1843" s="107"/>
      <c r="M1843" s="107"/>
      <c r="N1843" s="107"/>
      <c r="O1843" s="205"/>
    </row>
    <row r="1844" spans="1:15" ht="15" customHeight="1" x14ac:dyDescent="0.25">
      <c r="A1844" s="104"/>
      <c r="B1844" s="41"/>
      <c r="C1844" s="43"/>
      <c r="D1844" s="41"/>
      <c r="E1844" s="41"/>
      <c r="F1844" s="42"/>
      <c r="G1844" s="41"/>
      <c r="H1844" s="41"/>
      <c r="I1844" s="44"/>
      <c r="J1844" s="47"/>
      <c r="K1844" s="45"/>
      <c r="L1844" s="107"/>
      <c r="M1844" s="107"/>
      <c r="N1844" s="107"/>
      <c r="O1844" s="205"/>
    </row>
    <row r="1845" spans="1:15" ht="15" customHeight="1" x14ac:dyDescent="0.25">
      <c r="A1845" s="104"/>
      <c r="B1845" s="41"/>
      <c r="C1845" s="43"/>
      <c r="D1845" s="41"/>
      <c r="E1845" s="41"/>
      <c r="F1845" s="42"/>
      <c r="G1845" s="41"/>
      <c r="H1845" s="41"/>
      <c r="I1845" s="44"/>
      <c r="J1845" s="47"/>
      <c r="K1845" s="45"/>
      <c r="L1845" s="107"/>
      <c r="M1845" s="107"/>
      <c r="N1845" s="107"/>
      <c r="O1845" s="205"/>
    </row>
    <row r="1846" spans="1:15" ht="15" customHeight="1" x14ac:dyDescent="0.25">
      <c r="A1846" s="104"/>
      <c r="B1846" s="41"/>
      <c r="C1846" s="43"/>
      <c r="D1846" s="41"/>
      <c r="E1846" s="41"/>
      <c r="F1846" s="42"/>
      <c r="G1846" s="41"/>
      <c r="H1846" s="41"/>
      <c r="I1846" s="44"/>
      <c r="J1846" s="47"/>
      <c r="K1846" s="45"/>
      <c r="L1846" s="107"/>
      <c r="M1846" s="107"/>
      <c r="N1846" s="107"/>
      <c r="O1846" s="205"/>
    </row>
    <row r="1847" spans="1:15" ht="15" customHeight="1" x14ac:dyDescent="0.25">
      <c r="A1847" s="104"/>
      <c r="B1847" s="41"/>
      <c r="C1847" s="43"/>
      <c r="D1847" s="41"/>
      <c r="E1847" s="41"/>
      <c r="F1847" s="42"/>
      <c r="G1847" s="41"/>
      <c r="H1847" s="41"/>
      <c r="I1847" s="44"/>
      <c r="J1847" s="47"/>
      <c r="K1847" s="45"/>
      <c r="L1847" s="107"/>
      <c r="M1847" s="107"/>
      <c r="N1847" s="107"/>
      <c r="O1847" s="205"/>
    </row>
    <row r="1848" spans="1:15" ht="15" customHeight="1" x14ac:dyDescent="0.25">
      <c r="A1848" s="104"/>
      <c r="B1848" s="41"/>
      <c r="C1848" s="43"/>
      <c r="D1848" s="41"/>
      <c r="E1848" s="41"/>
      <c r="F1848" s="42"/>
      <c r="G1848" s="41"/>
      <c r="H1848" s="41"/>
      <c r="I1848" s="44"/>
      <c r="J1848" s="47"/>
      <c r="K1848" s="45"/>
      <c r="L1848" s="107"/>
      <c r="M1848" s="107"/>
      <c r="N1848" s="107"/>
      <c r="O1848" s="205"/>
    </row>
    <row r="1849" spans="1:15" ht="15" customHeight="1" x14ac:dyDescent="0.25">
      <c r="A1849" s="104"/>
      <c r="B1849" s="41"/>
      <c r="C1849" s="43"/>
      <c r="D1849" s="41"/>
      <c r="E1849" s="41"/>
      <c r="F1849" s="42"/>
      <c r="G1849" s="41"/>
      <c r="H1849" s="41"/>
      <c r="I1849" s="44"/>
      <c r="J1849" s="47"/>
      <c r="K1849" s="45"/>
      <c r="L1849" s="107"/>
      <c r="M1849" s="107"/>
      <c r="N1849" s="107"/>
      <c r="O1849" s="205"/>
    </row>
    <row r="1850" spans="1:15" ht="15" customHeight="1" x14ac:dyDescent="0.25">
      <c r="A1850" s="104"/>
      <c r="B1850" s="41"/>
      <c r="C1850" s="43"/>
      <c r="D1850" s="41"/>
      <c r="E1850" s="41"/>
      <c r="F1850" s="42"/>
      <c r="G1850" s="41"/>
      <c r="H1850" s="41"/>
      <c r="I1850" s="44"/>
      <c r="J1850" s="47"/>
      <c r="K1850" s="45"/>
      <c r="L1850" s="107"/>
      <c r="M1850" s="107"/>
      <c r="N1850" s="107"/>
      <c r="O1850" s="205"/>
    </row>
    <row r="1851" spans="1:15" ht="15" customHeight="1" x14ac:dyDescent="0.25">
      <c r="A1851" s="104"/>
      <c r="B1851" s="41"/>
      <c r="C1851" s="43"/>
      <c r="D1851" s="41"/>
      <c r="E1851" s="41"/>
      <c r="F1851" s="42"/>
      <c r="G1851" s="41"/>
      <c r="H1851" s="41"/>
      <c r="I1851" s="44"/>
      <c r="J1851" s="47"/>
      <c r="K1851" s="45"/>
      <c r="L1851" s="107"/>
      <c r="M1851" s="107"/>
      <c r="N1851" s="107"/>
      <c r="O1851" s="205"/>
    </row>
    <row r="1852" spans="1:15" ht="15" customHeight="1" x14ac:dyDescent="0.25">
      <c r="A1852" s="104"/>
      <c r="B1852" s="41"/>
      <c r="C1852" s="43"/>
      <c r="D1852" s="41"/>
      <c r="E1852" s="41"/>
      <c r="F1852" s="42"/>
      <c r="G1852" s="41"/>
      <c r="H1852" s="41"/>
      <c r="I1852" s="44"/>
      <c r="J1852" s="47"/>
      <c r="K1852" s="45"/>
      <c r="L1852" s="107"/>
      <c r="M1852" s="107"/>
      <c r="N1852" s="107"/>
      <c r="O1852" s="205"/>
    </row>
    <row r="1853" spans="1:15" ht="15" customHeight="1" x14ac:dyDescent="0.25">
      <c r="A1853" s="104"/>
      <c r="B1853" s="41"/>
      <c r="C1853" s="43"/>
      <c r="D1853" s="41"/>
      <c r="E1853" s="41"/>
      <c r="F1853" s="42"/>
      <c r="G1853" s="41"/>
      <c r="H1853" s="41"/>
      <c r="I1853" s="44"/>
      <c r="J1853" s="47"/>
      <c r="K1853" s="45"/>
      <c r="L1853" s="107"/>
      <c r="M1853" s="107"/>
      <c r="N1853" s="107"/>
      <c r="O1853" s="205"/>
    </row>
    <row r="1854" spans="1:15" ht="15" customHeight="1" x14ac:dyDescent="0.25">
      <c r="A1854" s="104"/>
      <c r="B1854" s="41"/>
      <c r="C1854" s="43"/>
      <c r="D1854" s="41"/>
      <c r="E1854" s="41"/>
      <c r="F1854" s="42"/>
      <c r="G1854" s="41"/>
      <c r="H1854" s="41"/>
      <c r="I1854" s="44"/>
      <c r="J1854" s="47"/>
      <c r="K1854" s="45"/>
      <c r="L1854" s="107"/>
      <c r="M1854" s="107"/>
      <c r="N1854" s="107"/>
      <c r="O1854" s="205"/>
    </row>
    <row r="1855" spans="1:15" ht="15" customHeight="1" x14ac:dyDescent="0.25">
      <c r="A1855" s="104"/>
      <c r="B1855" s="41"/>
      <c r="C1855" s="43"/>
      <c r="D1855" s="41"/>
      <c r="E1855" s="41"/>
      <c r="F1855" s="42"/>
      <c r="G1855" s="41"/>
      <c r="H1855" s="41"/>
      <c r="I1855" s="44"/>
      <c r="J1855" s="47"/>
      <c r="K1855" s="45"/>
      <c r="L1855" s="107"/>
      <c r="M1855" s="107"/>
      <c r="N1855" s="107"/>
      <c r="O1855" s="205"/>
    </row>
    <row r="1856" spans="1:15" ht="15" customHeight="1" x14ac:dyDescent="0.25">
      <c r="A1856" s="104"/>
      <c r="B1856" s="41"/>
      <c r="C1856" s="43"/>
      <c r="D1856" s="41"/>
      <c r="E1856" s="41"/>
      <c r="F1856" s="42"/>
      <c r="G1856" s="41"/>
      <c r="H1856" s="41"/>
      <c r="I1856" s="44"/>
      <c r="J1856" s="47"/>
      <c r="K1856" s="45"/>
      <c r="L1856" s="107"/>
      <c r="M1856" s="107"/>
      <c r="N1856" s="107"/>
      <c r="O1856" s="205"/>
    </row>
    <row r="1857" spans="1:15" ht="15" customHeight="1" x14ac:dyDescent="0.25">
      <c r="A1857" s="104"/>
      <c r="B1857" s="41"/>
      <c r="C1857" s="43"/>
      <c r="D1857" s="41"/>
      <c r="E1857" s="41"/>
      <c r="F1857" s="42"/>
      <c r="G1857" s="41"/>
      <c r="H1857" s="41"/>
      <c r="I1857" s="44"/>
      <c r="J1857" s="47"/>
      <c r="K1857" s="45"/>
      <c r="L1857" s="107"/>
      <c r="M1857" s="107"/>
      <c r="N1857" s="107"/>
      <c r="O1857" s="205"/>
    </row>
    <row r="1858" spans="1:15" ht="15" customHeight="1" x14ac:dyDescent="0.25">
      <c r="A1858" s="104"/>
      <c r="B1858" s="41"/>
      <c r="C1858" s="43"/>
      <c r="D1858" s="41"/>
      <c r="E1858" s="41"/>
      <c r="F1858" s="42"/>
      <c r="G1858" s="41"/>
      <c r="H1858" s="41"/>
      <c r="I1858" s="44"/>
      <c r="J1858" s="47"/>
      <c r="K1858" s="45"/>
      <c r="L1858" s="107"/>
      <c r="M1858" s="107"/>
      <c r="N1858" s="107"/>
      <c r="O1858" s="205"/>
    </row>
    <row r="1859" spans="1:15" ht="15" customHeight="1" x14ac:dyDescent="0.25">
      <c r="A1859" s="104"/>
      <c r="B1859" s="41"/>
      <c r="C1859" s="43"/>
      <c r="D1859" s="41"/>
      <c r="E1859" s="41"/>
      <c r="F1859" s="42"/>
      <c r="G1859" s="41"/>
      <c r="H1859" s="41"/>
      <c r="I1859" s="44"/>
      <c r="J1859" s="47"/>
      <c r="K1859" s="45"/>
      <c r="L1859" s="107"/>
      <c r="M1859" s="107"/>
      <c r="N1859" s="107"/>
      <c r="O1859" s="205"/>
    </row>
    <row r="1860" spans="1:15" ht="15" customHeight="1" x14ac:dyDescent="0.25">
      <c r="A1860" s="104"/>
      <c r="B1860" s="41"/>
      <c r="C1860" s="43"/>
      <c r="D1860" s="41"/>
      <c r="E1860" s="41"/>
      <c r="F1860" s="42"/>
      <c r="G1860" s="41"/>
      <c r="H1860" s="41"/>
      <c r="I1860" s="44"/>
      <c r="J1860" s="47"/>
      <c r="K1860" s="45"/>
      <c r="L1860" s="107"/>
      <c r="M1860" s="107"/>
      <c r="N1860" s="107"/>
      <c r="O1860" s="205"/>
    </row>
    <row r="1861" spans="1:15" ht="15" customHeight="1" x14ac:dyDescent="0.25">
      <c r="A1861" s="104"/>
      <c r="B1861" s="41"/>
      <c r="C1861" s="43"/>
      <c r="D1861" s="41"/>
      <c r="E1861" s="41"/>
      <c r="F1861" s="42"/>
      <c r="G1861" s="41"/>
      <c r="H1861" s="41"/>
      <c r="I1861" s="44"/>
      <c r="J1861" s="47"/>
      <c r="K1861" s="45"/>
      <c r="L1861" s="107"/>
      <c r="M1861" s="107"/>
      <c r="N1861" s="107"/>
      <c r="O1861" s="205"/>
    </row>
    <row r="1862" spans="1:15" ht="15" customHeight="1" x14ac:dyDescent="0.25">
      <c r="A1862" s="104"/>
      <c r="B1862" s="41"/>
      <c r="C1862" s="43"/>
      <c r="D1862" s="41"/>
      <c r="E1862" s="41"/>
      <c r="F1862" s="42"/>
      <c r="G1862" s="41"/>
      <c r="H1862" s="41"/>
      <c r="I1862" s="44"/>
      <c r="J1862" s="47"/>
      <c r="K1862" s="45"/>
      <c r="L1862" s="107"/>
      <c r="M1862" s="107"/>
      <c r="N1862" s="107"/>
      <c r="O1862" s="205"/>
    </row>
    <row r="1863" spans="1:15" ht="15" customHeight="1" x14ac:dyDescent="0.25">
      <c r="A1863" s="104"/>
      <c r="B1863" s="41"/>
      <c r="C1863" s="43"/>
      <c r="D1863" s="41"/>
      <c r="E1863" s="41"/>
      <c r="F1863" s="42"/>
      <c r="G1863" s="41"/>
      <c r="H1863" s="41"/>
      <c r="I1863" s="44"/>
      <c r="J1863" s="47"/>
      <c r="K1863" s="45"/>
      <c r="L1863" s="107"/>
      <c r="M1863" s="107"/>
      <c r="N1863" s="107"/>
      <c r="O1863" s="205"/>
    </row>
    <row r="1864" spans="1:15" ht="15" customHeight="1" x14ac:dyDescent="0.25">
      <c r="A1864" s="104"/>
      <c r="B1864" s="41"/>
      <c r="C1864" s="43"/>
      <c r="D1864" s="41"/>
      <c r="E1864" s="41"/>
      <c r="F1864" s="42"/>
      <c r="G1864" s="41"/>
      <c r="H1864" s="41"/>
      <c r="I1864" s="44"/>
      <c r="J1864" s="47"/>
      <c r="K1864" s="45"/>
      <c r="L1864" s="107"/>
      <c r="M1864" s="107"/>
      <c r="N1864" s="107"/>
      <c r="O1864" s="205"/>
    </row>
    <row r="1865" spans="1:15" ht="15" customHeight="1" x14ac:dyDescent="0.25">
      <c r="A1865" s="104"/>
      <c r="B1865" s="41"/>
      <c r="C1865" s="43"/>
      <c r="D1865" s="41"/>
      <c r="E1865" s="41"/>
      <c r="F1865" s="42"/>
      <c r="G1865" s="41"/>
      <c r="H1865" s="41"/>
      <c r="I1865" s="44"/>
      <c r="J1865" s="47"/>
      <c r="K1865" s="45"/>
      <c r="L1865" s="107"/>
      <c r="M1865" s="107"/>
      <c r="N1865" s="107"/>
      <c r="O1865" s="205"/>
    </row>
    <row r="1866" spans="1:15" ht="15" customHeight="1" x14ac:dyDescent="0.25">
      <c r="A1866" s="104"/>
      <c r="B1866" s="41"/>
      <c r="C1866" s="43"/>
      <c r="D1866" s="41"/>
      <c r="E1866" s="41"/>
      <c r="F1866" s="42"/>
      <c r="G1866" s="41"/>
      <c r="H1866" s="41"/>
      <c r="I1866" s="44"/>
      <c r="J1866" s="47"/>
      <c r="K1866" s="45"/>
      <c r="L1866" s="107"/>
      <c r="M1866" s="107"/>
      <c r="N1866" s="107"/>
      <c r="O1866" s="205"/>
    </row>
    <row r="1867" spans="1:15" ht="15" customHeight="1" x14ac:dyDescent="0.25">
      <c r="A1867" s="104"/>
      <c r="B1867" s="41"/>
      <c r="C1867" s="43"/>
      <c r="D1867" s="41"/>
      <c r="E1867" s="41"/>
      <c r="F1867" s="42"/>
      <c r="G1867" s="41"/>
      <c r="H1867" s="41"/>
      <c r="I1867" s="44"/>
      <c r="J1867" s="47"/>
      <c r="K1867" s="45"/>
      <c r="L1867" s="107"/>
      <c r="M1867" s="107"/>
      <c r="N1867" s="107"/>
      <c r="O1867" s="205"/>
    </row>
    <row r="1868" spans="1:15" ht="15" customHeight="1" x14ac:dyDescent="0.25">
      <c r="A1868" s="104"/>
      <c r="B1868" s="41"/>
      <c r="C1868" s="43"/>
      <c r="D1868" s="41"/>
      <c r="E1868" s="41"/>
      <c r="F1868" s="42"/>
      <c r="G1868" s="41"/>
      <c r="H1868" s="41"/>
      <c r="I1868" s="44"/>
      <c r="J1868" s="47"/>
      <c r="K1868" s="45"/>
      <c r="L1868" s="107"/>
      <c r="M1868" s="107"/>
      <c r="N1868" s="107"/>
      <c r="O1868" s="205"/>
    </row>
    <row r="1869" spans="1:15" ht="15" customHeight="1" x14ac:dyDescent="0.25">
      <c r="A1869" s="104"/>
      <c r="B1869" s="41"/>
      <c r="C1869" s="43"/>
      <c r="D1869" s="41"/>
      <c r="E1869" s="41"/>
      <c r="F1869" s="42"/>
      <c r="G1869" s="41"/>
      <c r="H1869" s="41"/>
      <c r="I1869" s="44"/>
      <c r="J1869" s="47"/>
      <c r="K1869" s="45"/>
      <c r="L1869" s="107"/>
      <c r="M1869" s="107"/>
      <c r="N1869" s="107"/>
      <c r="O1869" s="205"/>
    </row>
    <row r="1870" spans="1:15" ht="15" customHeight="1" x14ac:dyDescent="0.25">
      <c r="A1870" s="104"/>
      <c r="B1870" s="41"/>
      <c r="C1870" s="43"/>
      <c r="D1870" s="41"/>
      <c r="E1870" s="41"/>
      <c r="F1870" s="42"/>
      <c r="G1870" s="41"/>
      <c r="H1870" s="41"/>
      <c r="I1870" s="44"/>
      <c r="J1870" s="47"/>
      <c r="K1870" s="45"/>
      <c r="L1870" s="107"/>
      <c r="M1870" s="107"/>
      <c r="N1870" s="107"/>
      <c r="O1870" s="205"/>
    </row>
    <row r="1871" spans="1:15" ht="15" customHeight="1" x14ac:dyDescent="0.25">
      <c r="A1871" s="104"/>
      <c r="B1871" s="41"/>
      <c r="C1871" s="43"/>
      <c r="D1871" s="41"/>
      <c r="E1871" s="41"/>
      <c r="F1871" s="42"/>
      <c r="G1871" s="41"/>
      <c r="H1871" s="41"/>
      <c r="I1871" s="44"/>
      <c r="J1871" s="47"/>
      <c r="K1871" s="45"/>
      <c r="L1871" s="107"/>
      <c r="M1871" s="107"/>
      <c r="N1871" s="107"/>
      <c r="O1871" s="205"/>
    </row>
    <row r="1872" spans="1:15" ht="15" customHeight="1" x14ac:dyDescent="0.25">
      <c r="A1872" s="104"/>
      <c r="B1872" s="41"/>
      <c r="C1872" s="43"/>
      <c r="D1872" s="41"/>
      <c r="E1872" s="41"/>
      <c r="F1872" s="42"/>
      <c r="G1872" s="41"/>
      <c r="H1872" s="41"/>
      <c r="I1872" s="44"/>
      <c r="J1872" s="47"/>
      <c r="K1872" s="45"/>
      <c r="L1872" s="107"/>
      <c r="M1872" s="107"/>
      <c r="N1872" s="107"/>
      <c r="O1872" s="205"/>
    </row>
    <row r="1873" spans="1:15" ht="15" customHeight="1" x14ac:dyDescent="0.25">
      <c r="A1873" s="104"/>
      <c r="B1873" s="41"/>
      <c r="C1873" s="43"/>
      <c r="D1873" s="41"/>
      <c r="E1873" s="41"/>
      <c r="F1873" s="42"/>
      <c r="G1873" s="41"/>
      <c r="H1873" s="41"/>
      <c r="I1873" s="44"/>
      <c r="J1873" s="47"/>
      <c r="K1873" s="45"/>
      <c r="L1873" s="107"/>
      <c r="M1873" s="107"/>
      <c r="N1873" s="107"/>
      <c r="O1873" s="205"/>
    </row>
    <row r="1874" spans="1:15" ht="15" customHeight="1" x14ac:dyDescent="0.25">
      <c r="A1874" s="104"/>
      <c r="B1874" s="41"/>
      <c r="C1874" s="43"/>
      <c r="D1874" s="41"/>
      <c r="E1874" s="41"/>
      <c r="F1874" s="42"/>
      <c r="G1874" s="41"/>
      <c r="H1874" s="41"/>
      <c r="I1874" s="44"/>
      <c r="J1874" s="47"/>
      <c r="K1874" s="45"/>
      <c r="L1874" s="107"/>
      <c r="M1874" s="107"/>
      <c r="N1874" s="107"/>
      <c r="O1874" s="205"/>
    </row>
    <row r="1875" spans="1:15" ht="15" customHeight="1" x14ac:dyDescent="0.25">
      <c r="A1875" s="104"/>
      <c r="B1875" s="41"/>
      <c r="C1875" s="43"/>
      <c r="D1875" s="41"/>
      <c r="E1875" s="41"/>
      <c r="F1875" s="42"/>
      <c r="G1875" s="41"/>
      <c r="H1875" s="41"/>
      <c r="I1875" s="44"/>
      <c r="J1875" s="47"/>
      <c r="K1875" s="45"/>
      <c r="L1875" s="107"/>
      <c r="M1875" s="107"/>
      <c r="N1875" s="107"/>
      <c r="O1875" s="205"/>
    </row>
    <row r="1876" spans="1:15" ht="15" customHeight="1" x14ac:dyDescent="0.25">
      <c r="A1876" s="104"/>
      <c r="B1876" s="41"/>
      <c r="C1876" s="43"/>
      <c r="D1876" s="41"/>
      <c r="E1876" s="41"/>
      <c r="F1876" s="42"/>
      <c r="G1876" s="41"/>
      <c r="H1876" s="41"/>
      <c r="I1876" s="44"/>
      <c r="J1876" s="47"/>
      <c r="K1876" s="45"/>
      <c r="L1876" s="107"/>
      <c r="M1876" s="107"/>
      <c r="N1876" s="107"/>
      <c r="O1876" s="205"/>
    </row>
    <row r="1877" spans="1:15" ht="15" customHeight="1" x14ac:dyDescent="0.25">
      <c r="A1877" s="104"/>
      <c r="B1877" s="41"/>
      <c r="C1877" s="43"/>
      <c r="D1877" s="41"/>
      <c r="E1877" s="41"/>
      <c r="F1877" s="42"/>
      <c r="G1877" s="41"/>
      <c r="H1877" s="41"/>
      <c r="I1877" s="44"/>
      <c r="J1877" s="47"/>
      <c r="K1877" s="45"/>
      <c r="L1877" s="107"/>
      <c r="M1877" s="107"/>
      <c r="N1877" s="107"/>
      <c r="O1877" s="205"/>
    </row>
    <row r="1878" spans="1:15" ht="15" customHeight="1" x14ac:dyDescent="0.25">
      <c r="A1878" s="104"/>
      <c r="B1878" s="41"/>
      <c r="C1878" s="43"/>
      <c r="D1878" s="41"/>
      <c r="E1878" s="41"/>
      <c r="F1878" s="42"/>
      <c r="G1878" s="41"/>
      <c r="H1878" s="41"/>
      <c r="I1878" s="44"/>
      <c r="J1878" s="47"/>
      <c r="K1878" s="45"/>
      <c r="L1878" s="107"/>
      <c r="M1878" s="107"/>
      <c r="N1878" s="107"/>
      <c r="O1878" s="205"/>
    </row>
    <row r="1879" spans="1:15" ht="15" customHeight="1" x14ac:dyDescent="0.25">
      <c r="A1879" s="104"/>
      <c r="B1879" s="41"/>
      <c r="C1879" s="43"/>
      <c r="D1879" s="41"/>
      <c r="E1879" s="41"/>
      <c r="F1879" s="42"/>
      <c r="G1879" s="41"/>
      <c r="H1879" s="41"/>
      <c r="I1879" s="44"/>
      <c r="J1879" s="47"/>
      <c r="K1879" s="45"/>
      <c r="L1879" s="107"/>
      <c r="M1879" s="107"/>
      <c r="N1879" s="107"/>
      <c r="O1879" s="205"/>
    </row>
    <row r="1880" spans="1:15" ht="15" customHeight="1" x14ac:dyDescent="0.25">
      <c r="A1880" s="104"/>
      <c r="B1880" s="41"/>
      <c r="C1880" s="43"/>
      <c r="D1880" s="41"/>
      <c r="E1880" s="41"/>
      <c r="F1880" s="42"/>
      <c r="G1880" s="41"/>
      <c r="H1880" s="41"/>
      <c r="I1880" s="44"/>
      <c r="J1880" s="47"/>
      <c r="K1880" s="45"/>
      <c r="L1880" s="107"/>
      <c r="M1880" s="107"/>
      <c r="N1880" s="107"/>
      <c r="O1880" s="205"/>
    </row>
    <row r="1881" spans="1:15" ht="15" customHeight="1" x14ac:dyDescent="0.25">
      <c r="A1881" s="104"/>
      <c r="B1881" s="41"/>
      <c r="C1881" s="43"/>
      <c r="D1881" s="41"/>
      <c r="E1881" s="41"/>
      <c r="F1881" s="42"/>
      <c r="G1881" s="41"/>
      <c r="H1881" s="41"/>
      <c r="I1881" s="44"/>
      <c r="J1881" s="47"/>
      <c r="K1881" s="45"/>
      <c r="L1881" s="107"/>
      <c r="M1881" s="107"/>
      <c r="N1881" s="107"/>
      <c r="O1881" s="205"/>
    </row>
    <row r="1882" spans="1:15" ht="15" customHeight="1" x14ac:dyDescent="0.25">
      <c r="A1882" s="104"/>
      <c r="B1882" s="41"/>
      <c r="C1882" s="43"/>
      <c r="D1882" s="41"/>
      <c r="E1882" s="41"/>
      <c r="F1882" s="42"/>
      <c r="G1882" s="41"/>
      <c r="H1882" s="41"/>
      <c r="I1882" s="44"/>
      <c r="J1882" s="47"/>
      <c r="K1882" s="45"/>
      <c r="L1882" s="107"/>
      <c r="M1882" s="107"/>
      <c r="N1882" s="107"/>
      <c r="O1882" s="205"/>
    </row>
    <row r="1883" spans="1:15" ht="15" customHeight="1" x14ac:dyDescent="0.25">
      <c r="A1883" s="104"/>
      <c r="B1883" s="41"/>
      <c r="C1883" s="43"/>
      <c r="D1883" s="41"/>
      <c r="E1883" s="41"/>
      <c r="F1883" s="42"/>
      <c r="G1883" s="41"/>
      <c r="H1883" s="41"/>
      <c r="I1883" s="44"/>
      <c r="J1883" s="47"/>
      <c r="K1883" s="45"/>
      <c r="L1883" s="107"/>
      <c r="M1883" s="107"/>
      <c r="N1883" s="107"/>
      <c r="O1883" s="205"/>
    </row>
    <row r="1884" spans="1:15" ht="15" customHeight="1" x14ac:dyDescent="0.25">
      <c r="A1884" s="104"/>
      <c r="B1884" s="41"/>
      <c r="C1884" s="43"/>
      <c r="D1884" s="41"/>
      <c r="E1884" s="41"/>
      <c r="F1884" s="42"/>
      <c r="G1884" s="41"/>
      <c r="H1884" s="41"/>
      <c r="I1884" s="44"/>
      <c r="J1884" s="47"/>
      <c r="K1884" s="45"/>
      <c r="L1884" s="107"/>
      <c r="M1884" s="107"/>
      <c r="N1884" s="107"/>
      <c r="O1884" s="205"/>
    </row>
    <row r="1885" spans="1:15" ht="15" customHeight="1" x14ac:dyDescent="0.25">
      <c r="A1885" s="104"/>
      <c r="B1885" s="41"/>
      <c r="C1885" s="43"/>
      <c r="D1885" s="41"/>
      <c r="E1885" s="41"/>
      <c r="F1885" s="42"/>
      <c r="G1885" s="41"/>
      <c r="H1885" s="41"/>
      <c r="I1885" s="44"/>
      <c r="J1885" s="47"/>
      <c r="K1885" s="45"/>
      <c r="L1885" s="107"/>
      <c r="M1885" s="107"/>
      <c r="N1885" s="107"/>
      <c r="O1885" s="205"/>
    </row>
    <row r="1886" spans="1:15" ht="15" customHeight="1" x14ac:dyDescent="0.25">
      <c r="A1886" s="104"/>
      <c r="B1886" s="41"/>
      <c r="C1886" s="43"/>
      <c r="D1886" s="41"/>
      <c r="E1886" s="41"/>
      <c r="F1886" s="42"/>
      <c r="G1886" s="41"/>
      <c r="H1886" s="41"/>
      <c r="I1886" s="44"/>
      <c r="J1886" s="47"/>
      <c r="K1886" s="45"/>
      <c r="L1886" s="107"/>
      <c r="M1886" s="107"/>
      <c r="N1886" s="107"/>
      <c r="O1886" s="205"/>
    </row>
    <row r="1887" spans="1:15" ht="15" customHeight="1" x14ac:dyDescent="0.25">
      <c r="A1887" s="104"/>
      <c r="B1887" s="41"/>
      <c r="C1887" s="43"/>
      <c r="D1887" s="41"/>
      <c r="E1887" s="41"/>
      <c r="F1887" s="42"/>
      <c r="G1887" s="41"/>
      <c r="H1887" s="41"/>
      <c r="I1887" s="44"/>
      <c r="J1887" s="47"/>
      <c r="K1887" s="45"/>
      <c r="L1887" s="107"/>
      <c r="M1887" s="107"/>
      <c r="N1887" s="107"/>
      <c r="O1887" s="205"/>
    </row>
    <row r="1888" spans="1:15" ht="15" customHeight="1" x14ac:dyDescent="0.25">
      <c r="A1888" s="104"/>
      <c r="B1888" s="41"/>
      <c r="C1888" s="43"/>
      <c r="D1888" s="41"/>
      <c r="E1888" s="41"/>
      <c r="F1888" s="42"/>
      <c r="G1888" s="41"/>
      <c r="H1888" s="41"/>
      <c r="I1888" s="44"/>
      <c r="J1888" s="47"/>
      <c r="K1888" s="45"/>
      <c r="L1888" s="107"/>
      <c r="M1888" s="107"/>
      <c r="N1888" s="107"/>
      <c r="O1888" s="205"/>
    </row>
    <row r="1889" spans="1:15" ht="15" customHeight="1" x14ac:dyDescent="0.25">
      <c r="A1889" s="104"/>
      <c r="B1889" s="41"/>
      <c r="C1889" s="43"/>
      <c r="D1889" s="41"/>
      <c r="E1889" s="41"/>
      <c r="F1889" s="42"/>
      <c r="G1889" s="41"/>
      <c r="H1889" s="41"/>
      <c r="I1889" s="44"/>
      <c r="J1889" s="47"/>
      <c r="K1889" s="45"/>
      <c r="L1889" s="107"/>
      <c r="M1889" s="107"/>
      <c r="N1889" s="107"/>
      <c r="O1889" s="205"/>
    </row>
    <row r="1890" spans="1:15" ht="15" customHeight="1" x14ac:dyDescent="0.25">
      <c r="A1890" s="104"/>
      <c r="B1890" s="41"/>
      <c r="C1890" s="43"/>
      <c r="D1890" s="41"/>
      <c r="E1890" s="41"/>
      <c r="F1890" s="42"/>
      <c r="G1890" s="41"/>
      <c r="H1890" s="41"/>
      <c r="I1890" s="44"/>
      <c r="J1890" s="47"/>
      <c r="K1890" s="45"/>
      <c r="L1890" s="107"/>
      <c r="M1890" s="107"/>
      <c r="N1890" s="107"/>
      <c r="O1890" s="205"/>
    </row>
    <row r="1891" spans="1:15" ht="15" customHeight="1" x14ac:dyDescent="0.25">
      <c r="A1891" s="104"/>
      <c r="B1891" s="41"/>
      <c r="C1891" s="43"/>
      <c r="D1891" s="41"/>
      <c r="E1891" s="41"/>
      <c r="F1891" s="42"/>
      <c r="G1891" s="41"/>
      <c r="H1891" s="41"/>
      <c r="I1891" s="44"/>
      <c r="J1891" s="47"/>
      <c r="K1891" s="45"/>
      <c r="L1891" s="107"/>
      <c r="M1891" s="107"/>
      <c r="N1891" s="107"/>
      <c r="O1891" s="205"/>
    </row>
    <row r="1892" spans="1:15" ht="15" customHeight="1" x14ac:dyDescent="0.25">
      <c r="A1892" s="104"/>
      <c r="B1892" s="41"/>
      <c r="C1892" s="43"/>
      <c r="D1892" s="41"/>
      <c r="E1892" s="41"/>
      <c r="F1892" s="42"/>
      <c r="G1892" s="41"/>
      <c r="H1892" s="41"/>
      <c r="I1892" s="44"/>
      <c r="J1892" s="47"/>
      <c r="K1892" s="45"/>
      <c r="L1892" s="107"/>
      <c r="M1892" s="107"/>
      <c r="N1892" s="107"/>
      <c r="O1892" s="205"/>
    </row>
    <row r="1893" spans="1:15" ht="15" customHeight="1" x14ac:dyDescent="0.25">
      <c r="A1893" s="104"/>
      <c r="B1893" s="41"/>
      <c r="C1893" s="43"/>
      <c r="D1893" s="41"/>
      <c r="E1893" s="41"/>
      <c r="F1893" s="42"/>
      <c r="G1893" s="41"/>
      <c r="H1893" s="41"/>
      <c r="I1893" s="44"/>
      <c r="J1893" s="47"/>
      <c r="K1893" s="45"/>
      <c r="L1893" s="107"/>
      <c r="M1893" s="107"/>
      <c r="N1893" s="107"/>
      <c r="O1893" s="205"/>
    </row>
    <row r="1894" spans="1:15" ht="15" customHeight="1" x14ac:dyDescent="0.25">
      <c r="A1894" s="104"/>
      <c r="B1894" s="41"/>
      <c r="C1894" s="43"/>
      <c r="D1894" s="41"/>
      <c r="E1894" s="41"/>
      <c r="F1894" s="42"/>
      <c r="G1894" s="41"/>
      <c r="H1894" s="41"/>
      <c r="I1894" s="44"/>
      <c r="J1894" s="47"/>
      <c r="K1894" s="45"/>
      <c r="L1894" s="107"/>
      <c r="M1894" s="107"/>
      <c r="N1894" s="107"/>
      <c r="O1894" s="205"/>
    </row>
    <row r="1895" spans="1:15" ht="15" customHeight="1" x14ac:dyDescent="0.25">
      <c r="A1895" s="104"/>
      <c r="B1895" s="41"/>
      <c r="C1895" s="43"/>
      <c r="D1895" s="41"/>
      <c r="E1895" s="41"/>
      <c r="F1895" s="42"/>
      <c r="G1895" s="41"/>
      <c r="H1895" s="41"/>
      <c r="I1895" s="44"/>
      <c r="J1895" s="47"/>
      <c r="K1895" s="45"/>
      <c r="L1895" s="107"/>
      <c r="M1895" s="107"/>
      <c r="N1895" s="107"/>
      <c r="O1895" s="205"/>
    </row>
    <row r="1896" spans="1:15" ht="15" customHeight="1" x14ac:dyDescent="0.25">
      <c r="A1896" s="104"/>
      <c r="B1896" s="41"/>
      <c r="C1896" s="43"/>
      <c r="D1896" s="41"/>
      <c r="E1896" s="41"/>
      <c r="F1896" s="42"/>
      <c r="G1896" s="41"/>
      <c r="H1896" s="41"/>
      <c r="I1896" s="44"/>
      <c r="J1896" s="47"/>
      <c r="K1896" s="45"/>
      <c r="L1896" s="107"/>
      <c r="M1896" s="107"/>
      <c r="N1896" s="107"/>
      <c r="O1896" s="205"/>
    </row>
    <row r="1897" spans="1:15" ht="15" customHeight="1" x14ac:dyDescent="0.25">
      <c r="A1897" s="104"/>
      <c r="B1897" s="41"/>
      <c r="C1897" s="43"/>
      <c r="D1897" s="41"/>
      <c r="E1897" s="41"/>
      <c r="F1897" s="42"/>
      <c r="G1897" s="41"/>
      <c r="H1897" s="41"/>
      <c r="I1897" s="44"/>
      <c r="J1897" s="47"/>
      <c r="K1897" s="45"/>
      <c r="L1897" s="107"/>
      <c r="M1897" s="107"/>
      <c r="N1897" s="107"/>
      <c r="O1897" s="205"/>
    </row>
    <row r="1898" spans="1:15" ht="15" customHeight="1" x14ac:dyDescent="0.25">
      <c r="A1898" s="104"/>
      <c r="B1898" s="41"/>
      <c r="C1898" s="43"/>
      <c r="D1898" s="41"/>
      <c r="E1898" s="41"/>
      <c r="F1898" s="42"/>
      <c r="G1898" s="41"/>
      <c r="H1898" s="41"/>
      <c r="I1898" s="44"/>
      <c r="J1898" s="47"/>
      <c r="K1898" s="45"/>
      <c r="L1898" s="107"/>
      <c r="M1898" s="107"/>
      <c r="N1898" s="107"/>
      <c r="O1898" s="205"/>
    </row>
    <row r="1899" spans="1:15" ht="15" customHeight="1" x14ac:dyDescent="0.25">
      <c r="A1899" s="104"/>
      <c r="B1899" s="41"/>
      <c r="C1899" s="43"/>
      <c r="D1899" s="41"/>
      <c r="E1899" s="41"/>
      <c r="F1899" s="42"/>
      <c r="G1899" s="41"/>
      <c r="H1899" s="41"/>
      <c r="I1899" s="44"/>
      <c r="J1899" s="47"/>
      <c r="K1899" s="45"/>
      <c r="L1899" s="107"/>
      <c r="M1899" s="107"/>
      <c r="N1899" s="107"/>
      <c r="O1899" s="205"/>
    </row>
    <row r="1900" spans="1:15" ht="15" customHeight="1" x14ac:dyDescent="0.25">
      <c r="A1900" s="104"/>
      <c r="B1900" s="41"/>
      <c r="C1900" s="43"/>
      <c r="D1900" s="41"/>
      <c r="E1900" s="41"/>
      <c r="F1900" s="42"/>
      <c r="G1900" s="41"/>
      <c r="H1900" s="41"/>
      <c r="I1900" s="44"/>
      <c r="J1900" s="47"/>
      <c r="K1900" s="45"/>
      <c r="L1900" s="107"/>
      <c r="M1900" s="107"/>
      <c r="N1900" s="107"/>
      <c r="O1900" s="205"/>
    </row>
    <row r="1901" spans="1:15" ht="15" customHeight="1" x14ac:dyDescent="0.25">
      <c r="A1901" s="104"/>
      <c r="B1901" s="41"/>
      <c r="C1901" s="43"/>
      <c r="D1901" s="41"/>
      <c r="E1901" s="41"/>
      <c r="F1901" s="42"/>
      <c r="G1901" s="41"/>
      <c r="H1901" s="41"/>
      <c r="I1901" s="44"/>
      <c r="J1901" s="47"/>
      <c r="K1901" s="45"/>
      <c r="L1901" s="107"/>
      <c r="M1901" s="107"/>
      <c r="N1901" s="107"/>
      <c r="O1901" s="205"/>
    </row>
    <row r="1902" spans="1:15" ht="15" customHeight="1" x14ac:dyDescent="0.25">
      <c r="A1902" s="104"/>
      <c r="B1902" s="41"/>
      <c r="C1902" s="43"/>
      <c r="D1902" s="41"/>
      <c r="E1902" s="41"/>
      <c r="F1902" s="42"/>
      <c r="G1902" s="41"/>
      <c r="H1902" s="41"/>
      <c r="I1902" s="44"/>
      <c r="J1902" s="47"/>
      <c r="K1902" s="45"/>
      <c r="L1902" s="107"/>
      <c r="M1902" s="107"/>
      <c r="N1902" s="107"/>
      <c r="O1902" s="205"/>
    </row>
    <row r="1903" spans="1:15" ht="15" customHeight="1" x14ac:dyDescent="0.25">
      <c r="A1903" s="104"/>
      <c r="B1903" s="41"/>
      <c r="C1903" s="43"/>
      <c r="D1903" s="41"/>
      <c r="E1903" s="41"/>
      <c r="F1903" s="42"/>
      <c r="G1903" s="41"/>
      <c r="H1903" s="41"/>
      <c r="I1903" s="44"/>
      <c r="J1903" s="47"/>
      <c r="K1903" s="45"/>
      <c r="L1903" s="107"/>
      <c r="M1903" s="107"/>
      <c r="N1903" s="107"/>
      <c r="O1903" s="205"/>
    </row>
    <row r="1904" spans="1:15" ht="15" customHeight="1" x14ac:dyDescent="0.25">
      <c r="A1904" s="104"/>
      <c r="B1904" s="41"/>
      <c r="C1904" s="43"/>
      <c r="D1904" s="41"/>
      <c r="E1904" s="41"/>
      <c r="F1904" s="42"/>
      <c r="G1904" s="41"/>
      <c r="H1904" s="41"/>
      <c r="I1904" s="44"/>
      <c r="J1904" s="47"/>
      <c r="K1904" s="45"/>
      <c r="L1904" s="107"/>
      <c r="M1904" s="107"/>
      <c r="N1904" s="107"/>
      <c r="O1904" s="205"/>
    </row>
    <row r="1905" spans="1:15" ht="15" customHeight="1" x14ac:dyDescent="0.25">
      <c r="A1905" s="104"/>
      <c r="B1905" s="41"/>
      <c r="C1905" s="43"/>
      <c r="D1905" s="41"/>
      <c r="E1905" s="41"/>
      <c r="F1905" s="42"/>
      <c r="G1905" s="41"/>
      <c r="H1905" s="41"/>
      <c r="I1905" s="44"/>
      <c r="J1905" s="47"/>
      <c r="K1905" s="45"/>
      <c r="L1905" s="107"/>
      <c r="M1905" s="107"/>
      <c r="N1905" s="107"/>
      <c r="O1905" s="205"/>
    </row>
    <row r="1906" spans="1:15" ht="15" customHeight="1" x14ac:dyDescent="0.25">
      <c r="A1906" s="104"/>
      <c r="B1906" s="41"/>
      <c r="C1906" s="43"/>
      <c r="D1906" s="41"/>
      <c r="E1906" s="41"/>
      <c r="F1906" s="42"/>
      <c r="G1906" s="41"/>
      <c r="H1906" s="41"/>
      <c r="I1906" s="44"/>
      <c r="J1906" s="47"/>
      <c r="K1906" s="45"/>
      <c r="L1906" s="107"/>
      <c r="M1906" s="107"/>
      <c r="N1906" s="107"/>
      <c r="O1906" s="205"/>
    </row>
    <row r="1907" spans="1:15" ht="15" customHeight="1" x14ac:dyDescent="0.25">
      <c r="A1907" s="104"/>
      <c r="B1907" s="41"/>
      <c r="C1907" s="43"/>
      <c r="D1907" s="41"/>
      <c r="E1907" s="41"/>
      <c r="F1907" s="42"/>
      <c r="G1907" s="41"/>
      <c r="H1907" s="41"/>
      <c r="I1907" s="44"/>
      <c r="J1907" s="47"/>
      <c r="K1907" s="45"/>
      <c r="L1907" s="107"/>
      <c r="M1907" s="107"/>
      <c r="N1907" s="107"/>
      <c r="O1907" s="205"/>
    </row>
    <row r="1908" spans="1:15" ht="15" customHeight="1" x14ac:dyDescent="0.25">
      <c r="A1908" s="104"/>
      <c r="B1908" s="41"/>
      <c r="C1908" s="43"/>
      <c r="D1908" s="41"/>
      <c r="E1908" s="41"/>
      <c r="F1908" s="42"/>
      <c r="G1908" s="41"/>
      <c r="H1908" s="41"/>
      <c r="I1908" s="44"/>
      <c r="J1908" s="47"/>
      <c r="K1908" s="45"/>
      <c r="L1908" s="107"/>
      <c r="M1908" s="107"/>
      <c r="N1908" s="107"/>
      <c r="O1908" s="205"/>
    </row>
    <row r="1909" spans="1:15" ht="15" customHeight="1" x14ac:dyDescent="0.25">
      <c r="A1909" s="104"/>
      <c r="B1909" s="41"/>
      <c r="C1909" s="43"/>
      <c r="D1909" s="41"/>
      <c r="E1909" s="41"/>
      <c r="F1909" s="42"/>
      <c r="G1909" s="41"/>
      <c r="H1909" s="41"/>
      <c r="I1909" s="44"/>
      <c r="J1909" s="47"/>
      <c r="K1909" s="45"/>
      <c r="L1909" s="107"/>
      <c r="M1909" s="107"/>
      <c r="N1909" s="107"/>
      <c r="O1909" s="205"/>
    </row>
    <row r="1910" spans="1:15" ht="15" customHeight="1" x14ac:dyDescent="0.25">
      <c r="A1910" s="104"/>
      <c r="B1910" s="41"/>
      <c r="C1910" s="43"/>
      <c r="D1910" s="41"/>
      <c r="E1910" s="41"/>
      <c r="F1910" s="42"/>
      <c r="G1910" s="41"/>
      <c r="H1910" s="41"/>
      <c r="I1910" s="44"/>
      <c r="J1910" s="47"/>
      <c r="K1910" s="45"/>
      <c r="L1910" s="107"/>
      <c r="M1910" s="107"/>
      <c r="N1910" s="107"/>
      <c r="O1910" s="205"/>
    </row>
    <row r="1911" spans="1:15" ht="15" customHeight="1" x14ac:dyDescent="0.25">
      <c r="A1911" s="104"/>
      <c r="B1911" s="41"/>
      <c r="C1911" s="43"/>
      <c r="D1911" s="41"/>
      <c r="E1911" s="41"/>
      <c r="F1911" s="42"/>
      <c r="G1911" s="41"/>
      <c r="H1911" s="41"/>
      <c r="I1911" s="44"/>
      <c r="J1911" s="47"/>
      <c r="K1911" s="45"/>
      <c r="L1911" s="107"/>
      <c r="M1911" s="107"/>
      <c r="N1911" s="107"/>
      <c r="O1911" s="205"/>
    </row>
    <row r="1912" spans="1:15" ht="15" customHeight="1" x14ac:dyDescent="0.25">
      <c r="A1912" s="104"/>
      <c r="B1912" s="41"/>
      <c r="C1912" s="43"/>
      <c r="D1912" s="41"/>
      <c r="E1912" s="41"/>
      <c r="F1912" s="42"/>
      <c r="G1912" s="41"/>
      <c r="H1912" s="41"/>
      <c r="I1912" s="44"/>
      <c r="J1912" s="47"/>
      <c r="K1912" s="45"/>
      <c r="L1912" s="107"/>
      <c r="M1912" s="107"/>
      <c r="N1912" s="107"/>
      <c r="O1912" s="205"/>
    </row>
    <row r="1913" spans="1:15" ht="15" customHeight="1" x14ac:dyDescent="0.25">
      <c r="A1913" s="104"/>
      <c r="B1913" s="41"/>
      <c r="C1913" s="43"/>
      <c r="D1913" s="41"/>
      <c r="E1913" s="41"/>
      <c r="F1913" s="42"/>
      <c r="G1913" s="41"/>
      <c r="H1913" s="41"/>
      <c r="I1913" s="44"/>
      <c r="J1913" s="47"/>
      <c r="K1913" s="45"/>
      <c r="L1913" s="107"/>
      <c r="M1913" s="107"/>
      <c r="N1913" s="107"/>
      <c r="O1913" s="205"/>
    </row>
    <row r="1914" spans="1:15" ht="15" customHeight="1" x14ac:dyDescent="0.25">
      <c r="A1914" s="104"/>
      <c r="B1914" s="41"/>
      <c r="C1914" s="43"/>
      <c r="D1914" s="41"/>
      <c r="E1914" s="41"/>
      <c r="F1914" s="42"/>
      <c r="G1914" s="41"/>
      <c r="H1914" s="41"/>
      <c r="I1914" s="44"/>
      <c r="J1914" s="47"/>
      <c r="K1914" s="45"/>
      <c r="L1914" s="107"/>
      <c r="M1914" s="107"/>
      <c r="N1914" s="107"/>
      <c r="O1914" s="205"/>
    </row>
    <row r="1915" spans="1:15" ht="15" customHeight="1" x14ac:dyDescent="0.25">
      <c r="A1915" s="104"/>
      <c r="B1915" s="41"/>
      <c r="C1915" s="43"/>
      <c r="D1915" s="41"/>
      <c r="E1915" s="41"/>
      <c r="F1915" s="42"/>
      <c r="G1915" s="41"/>
      <c r="H1915" s="41"/>
      <c r="I1915" s="44"/>
      <c r="J1915" s="47"/>
      <c r="K1915" s="45"/>
      <c r="L1915" s="107"/>
      <c r="M1915" s="107"/>
      <c r="N1915" s="107"/>
      <c r="O1915" s="205"/>
    </row>
    <row r="1916" spans="1:15" ht="15" customHeight="1" x14ac:dyDescent="0.25">
      <c r="A1916" s="104"/>
      <c r="B1916" s="41"/>
      <c r="C1916" s="43"/>
      <c r="D1916" s="41"/>
      <c r="E1916" s="41"/>
      <c r="F1916" s="42"/>
      <c r="G1916" s="41"/>
      <c r="H1916" s="41"/>
      <c r="I1916" s="44"/>
      <c r="J1916" s="47"/>
      <c r="K1916" s="45"/>
      <c r="L1916" s="107"/>
      <c r="M1916" s="107"/>
      <c r="N1916" s="107"/>
      <c r="O1916" s="205"/>
    </row>
    <row r="1917" spans="1:15" ht="15" customHeight="1" x14ac:dyDescent="0.25">
      <c r="A1917" s="104"/>
      <c r="B1917" s="41"/>
      <c r="C1917" s="43"/>
      <c r="D1917" s="41"/>
      <c r="E1917" s="41"/>
      <c r="F1917" s="42"/>
      <c r="G1917" s="41"/>
      <c r="H1917" s="41"/>
      <c r="I1917" s="44"/>
      <c r="J1917" s="47"/>
      <c r="K1917" s="45"/>
      <c r="L1917" s="107"/>
      <c r="M1917" s="107"/>
      <c r="N1917" s="107"/>
      <c r="O1917" s="205"/>
    </row>
    <row r="1918" spans="1:15" ht="15" customHeight="1" x14ac:dyDescent="0.25">
      <c r="A1918" s="104"/>
      <c r="B1918" s="41"/>
      <c r="C1918" s="43"/>
      <c r="D1918" s="41"/>
      <c r="E1918" s="41"/>
      <c r="F1918" s="42"/>
      <c r="G1918" s="41"/>
      <c r="H1918" s="41"/>
      <c r="I1918" s="44"/>
      <c r="J1918" s="47"/>
      <c r="K1918" s="45"/>
      <c r="L1918" s="107"/>
      <c r="M1918" s="107"/>
      <c r="N1918" s="107"/>
      <c r="O1918" s="205"/>
    </row>
    <row r="1919" spans="1:15" ht="15" customHeight="1" x14ac:dyDescent="0.25">
      <c r="A1919" s="104"/>
      <c r="B1919" s="41"/>
      <c r="C1919" s="43"/>
      <c r="D1919" s="41"/>
      <c r="E1919" s="41"/>
      <c r="F1919" s="42"/>
      <c r="G1919" s="41"/>
      <c r="H1919" s="41"/>
      <c r="I1919" s="44"/>
      <c r="J1919" s="47"/>
      <c r="K1919" s="45"/>
      <c r="L1919" s="107"/>
      <c r="M1919" s="107"/>
      <c r="N1919" s="107"/>
      <c r="O1919" s="205"/>
    </row>
    <row r="1920" spans="1:15" ht="15" customHeight="1" x14ac:dyDescent="0.25">
      <c r="A1920" s="104"/>
      <c r="B1920" s="41"/>
      <c r="C1920" s="43"/>
      <c r="D1920" s="41"/>
      <c r="E1920" s="41"/>
      <c r="F1920" s="42"/>
      <c r="G1920" s="41"/>
      <c r="H1920" s="41"/>
      <c r="I1920" s="44"/>
      <c r="J1920" s="47"/>
      <c r="K1920" s="45"/>
      <c r="L1920" s="107"/>
      <c r="M1920" s="107"/>
      <c r="N1920" s="107"/>
      <c r="O1920" s="205"/>
    </row>
    <row r="1921" spans="1:15" ht="15" customHeight="1" x14ac:dyDescent="0.25">
      <c r="A1921" s="104"/>
      <c r="B1921" s="41"/>
      <c r="C1921" s="43"/>
      <c r="D1921" s="41"/>
      <c r="E1921" s="41"/>
      <c r="F1921" s="42"/>
      <c r="G1921" s="41"/>
      <c r="H1921" s="41"/>
      <c r="I1921" s="44"/>
      <c r="J1921" s="47"/>
      <c r="K1921" s="45"/>
      <c r="L1921" s="107"/>
      <c r="M1921" s="107"/>
      <c r="N1921" s="107"/>
      <c r="O1921" s="205"/>
    </row>
    <row r="1922" spans="1:15" ht="15" customHeight="1" x14ac:dyDescent="0.25">
      <c r="A1922" s="104"/>
      <c r="B1922" s="41"/>
      <c r="C1922" s="43"/>
      <c r="D1922" s="41"/>
      <c r="E1922" s="41"/>
      <c r="F1922" s="42"/>
      <c r="G1922" s="41"/>
      <c r="H1922" s="41"/>
      <c r="I1922" s="44"/>
      <c r="J1922" s="47"/>
      <c r="K1922" s="45"/>
      <c r="L1922" s="107"/>
      <c r="M1922" s="107"/>
      <c r="N1922" s="107"/>
      <c r="O1922" s="205"/>
    </row>
    <row r="1923" spans="1:15" ht="15" customHeight="1" x14ac:dyDescent="0.25">
      <c r="A1923" s="104"/>
      <c r="B1923" s="41"/>
      <c r="C1923" s="43"/>
      <c r="D1923" s="41"/>
      <c r="E1923" s="41"/>
      <c r="F1923" s="42"/>
      <c r="G1923" s="41"/>
      <c r="H1923" s="41"/>
      <c r="I1923" s="44"/>
      <c r="J1923" s="47"/>
      <c r="K1923" s="45"/>
      <c r="L1923" s="107"/>
      <c r="M1923" s="107"/>
      <c r="N1923" s="107"/>
      <c r="O1923" s="205"/>
    </row>
    <row r="1924" spans="1:15" ht="15" customHeight="1" x14ac:dyDescent="0.25">
      <c r="A1924" s="104"/>
      <c r="B1924" s="41"/>
      <c r="C1924" s="43"/>
      <c r="D1924" s="41"/>
      <c r="E1924" s="41"/>
      <c r="F1924" s="42"/>
      <c r="G1924" s="41"/>
      <c r="H1924" s="41"/>
      <c r="I1924" s="44"/>
      <c r="J1924" s="47"/>
      <c r="K1924" s="45"/>
      <c r="L1924" s="107"/>
      <c r="M1924" s="107"/>
      <c r="N1924" s="107"/>
      <c r="O1924" s="205"/>
    </row>
    <row r="1925" spans="1:15" ht="15" customHeight="1" x14ac:dyDescent="0.25">
      <c r="A1925" s="104"/>
      <c r="B1925" s="41"/>
      <c r="C1925" s="43"/>
      <c r="D1925" s="41"/>
      <c r="E1925" s="41"/>
      <c r="F1925" s="42"/>
      <c r="G1925" s="41"/>
      <c r="H1925" s="41"/>
      <c r="I1925" s="44"/>
      <c r="J1925" s="47"/>
      <c r="K1925" s="45"/>
      <c r="L1925" s="107"/>
      <c r="M1925" s="107"/>
      <c r="N1925" s="107"/>
      <c r="O1925" s="205"/>
    </row>
    <row r="1926" spans="1:15" ht="15" customHeight="1" x14ac:dyDescent="0.25">
      <c r="A1926" s="104"/>
      <c r="B1926" s="41"/>
      <c r="C1926" s="43"/>
      <c r="D1926" s="41"/>
      <c r="E1926" s="41"/>
      <c r="F1926" s="42"/>
      <c r="G1926" s="41"/>
      <c r="H1926" s="41"/>
      <c r="I1926" s="44"/>
      <c r="J1926" s="47"/>
      <c r="K1926" s="45"/>
      <c r="L1926" s="107"/>
      <c r="M1926" s="107"/>
      <c r="N1926" s="107"/>
      <c r="O1926" s="205"/>
    </row>
    <row r="1927" spans="1:15" ht="15" customHeight="1" x14ac:dyDescent="0.25">
      <c r="A1927" s="104"/>
      <c r="B1927" s="41"/>
      <c r="C1927" s="43"/>
      <c r="D1927" s="41"/>
      <c r="E1927" s="41"/>
      <c r="F1927" s="42"/>
      <c r="G1927" s="41"/>
      <c r="H1927" s="41"/>
      <c r="I1927" s="44"/>
      <c r="J1927" s="47"/>
      <c r="K1927" s="45"/>
      <c r="L1927" s="107"/>
      <c r="M1927" s="107"/>
      <c r="N1927" s="107"/>
      <c r="O1927" s="205"/>
    </row>
    <row r="1928" spans="1:15" ht="15" customHeight="1" x14ac:dyDescent="0.25">
      <c r="A1928" s="104"/>
      <c r="B1928" s="41"/>
      <c r="C1928" s="43"/>
      <c r="D1928" s="41"/>
      <c r="E1928" s="41"/>
      <c r="F1928" s="42"/>
      <c r="G1928" s="41"/>
      <c r="H1928" s="41"/>
      <c r="I1928" s="44"/>
      <c r="J1928" s="47"/>
      <c r="K1928" s="45"/>
      <c r="L1928" s="107"/>
      <c r="M1928" s="107"/>
      <c r="N1928" s="107"/>
      <c r="O1928" s="205"/>
    </row>
    <row r="1929" spans="1:15" ht="15" customHeight="1" x14ac:dyDescent="0.25">
      <c r="A1929" s="104"/>
      <c r="B1929" s="41"/>
      <c r="C1929" s="43"/>
      <c r="D1929" s="41"/>
      <c r="E1929" s="41"/>
      <c r="F1929" s="42"/>
      <c r="G1929" s="41"/>
      <c r="H1929" s="41"/>
      <c r="I1929" s="44"/>
      <c r="J1929" s="47"/>
      <c r="K1929" s="45"/>
      <c r="L1929" s="107"/>
      <c r="M1929" s="107"/>
      <c r="N1929" s="107"/>
      <c r="O1929" s="205"/>
    </row>
    <row r="1930" spans="1:15" ht="15" customHeight="1" x14ac:dyDescent="0.25">
      <c r="A1930" s="104"/>
      <c r="B1930" s="41"/>
      <c r="C1930" s="43"/>
      <c r="D1930" s="41"/>
      <c r="E1930" s="41"/>
      <c r="F1930" s="42"/>
      <c r="G1930" s="41"/>
      <c r="H1930" s="41"/>
      <c r="I1930" s="44"/>
      <c r="J1930" s="47"/>
      <c r="K1930" s="45"/>
      <c r="L1930" s="107"/>
      <c r="M1930" s="107"/>
      <c r="N1930" s="107"/>
      <c r="O1930" s="205"/>
    </row>
    <row r="1931" spans="1:15" ht="15" customHeight="1" x14ac:dyDescent="0.25">
      <c r="A1931" s="104"/>
      <c r="B1931" s="41"/>
      <c r="C1931" s="43"/>
      <c r="D1931" s="41"/>
      <c r="E1931" s="41"/>
      <c r="F1931" s="42"/>
      <c r="G1931" s="41"/>
      <c r="H1931" s="41"/>
      <c r="I1931" s="44"/>
      <c r="J1931" s="47"/>
      <c r="K1931" s="45"/>
      <c r="L1931" s="107"/>
      <c r="M1931" s="107"/>
      <c r="N1931" s="107"/>
      <c r="O1931" s="205"/>
    </row>
    <row r="1932" spans="1:15" ht="15" customHeight="1" x14ac:dyDescent="0.25">
      <c r="A1932" s="104"/>
      <c r="B1932" s="41"/>
      <c r="C1932" s="43"/>
      <c r="D1932" s="41"/>
      <c r="E1932" s="41"/>
      <c r="F1932" s="42"/>
      <c r="G1932" s="41"/>
      <c r="H1932" s="41"/>
      <c r="I1932" s="44"/>
      <c r="J1932" s="47"/>
      <c r="K1932" s="45"/>
      <c r="L1932" s="107"/>
      <c r="M1932" s="107"/>
      <c r="N1932" s="107"/>
      <c r="O1932" s="205"/>
    </row>
    <row r="1933" spans="1:15" ht="15" customHeight="1" x14ac:dyDescent="0.25">
      <c r="A1933" s="104"/>
      <c r="B1933" s="41"/>
      <c r="C1933" s="43"/>
      <c r="D1933" s="41"/>
      <c r="E1933" s="41"/>
      <c r="F1933" s="42"/>
      <c r="G1933" s="41"/>
      <c r="H1933" s="41"/>
      <c r="I1933" s="44"/>
      <c r="J1933" s="47"/>
      <c r="K1933" s="45"/>
      <c r="L1933" s="107"/>
      <c r="M1933" s="107"/>
      <c r="N1933" s="107"/>
      <c r="O1933" s="205"/>
    </row>
    <row r="1934" spans="1:15" ht="15" customHeight="1" x14ac:dyDescent="0.25">
      <c r="A1934" s="104"/>
      <c r="B1934" s="41"/>
      <c r="C1934" s="43"/>
      <c r="D1934" s="41"/>
      <c r="E1934" s="41"/>
      <c r="F1934" s="42"/>
      <c r="G1934" s="41"/>
      <c r="H1934" s="41"/>
      <c r="I1934" s="44"/>
      <c r="J1934" s="47"/>
      <c r="K1934" s="45"/>
      <c r="L1934" s="107"/>
      <c r="M1934" s="107"/>
      <c r="N1934" s="107"/>
      <c r="O1934" s="205"/>
    </row>
    <row r="1935" spans="1:15" ht="15" customHeight="1" x14ac:dyDescent="0.25">
      <c r="A1935" s="104"/>
      <c r="B1935" s="41"/>
      <c r="C1935" s="43"/>
      <c r="D1935" s="41"/>
      <c r="E1935" s="41"/>
      <c r="F1935" s="42"/>
      <c r="G1935" s="41"/>
      <c r="H1935" s="41"/>
      <c r="I1935" s="44"/>
      <c r="J1935" s="47"/>
      <c r="K1935" s="45"/>
      <c r="L1935" s="107"/>
      <c r="M1935" s="107"/>
      <c r="N1935" s="107"/>
      <c r="O1935" s="205"/>
    </row>
    <row r="1936" spans="1:15" ht="15" customHeight="1" x14ac:dyDescent="0.25">
      <c r="A1936" s="104"/>
      <c r="B1936" s="41"/>
      <c r="C1936" s="43"/>
      <c r="D1936" s="41"/>
      <c r="E1936" s="41"/>
      <c r="F1936" s="42"/>
      <c r="G1936" s="41"/>
      <c r="H1936" s="41"/>
      <c r="I1936" s="44"/>
      <c r="J1936" s="47"/>
      <c r="K1936" s="45"/>
      <c r="L1936" s="107"/>
      <c r="M1936" s="107"/>
      <c r="N1936" s="107"/>
      <c r="O1936" s="205"/>
    </row>
    <row r="1937" spans="1:15" ht="15" customHeight="1" x14ac:dyDescent="0.25">
      <c r="A1937" s="104"/>
      <c r="B1937" s="41"/>
      <c r="C1937" s="43"/>
      <c r="D1937" s="41"/>
      <c r="E1937" s="41"/>
      <c r="F1937" s="42"/>
      <c r="G1937" s="41"/>
      <c r="H1937" s="41"/>
      <c r="I1937" s="44"/>
      <c r="J1937" s="47"/>
      <c r="K1937" s="45"/>
      <c r="L1937" s="107"/>
      <c r="M1937" s="107"/>
      <c r="N1937" s="107"/>
      <c r="O1937" s="205"/>
    </row>
    <row r="1938" spans="1:15" ht="15" customHeight="1" x14ac:dyDescent="0.25">
      <c r="A1938" s="104"/>
      <c r="B1938" s="41"/>
      <c r="C1938" s="43"/>
      <c r="D1938" s="41"/>
      <c r="E1938" s="41"/>
      <c r="F1938" s="42"/>
      <c r="G1938" s="41"/>
      <c r="H1938" s="41"/>
      <c r="I1938" s="44"/>
      <c r="J1938" s="47"/>
      <c r="K1938" s="45"/>
      <c r="L1938" s="107"/>
      <c r="M1938" s="107"/>
      <c r="N1938" s="107"/>
      <c r="O1938" s="205"/>
    </row>
    <row r="1939" spans="1:15" ht="15" customHeight="1" x14ac:dyDescent="0.25">
      <c r="A1939" s="104"/>
      <c r="B1939" s="41"/>
      <c r="C1939" s="43"/>
      <c r="D1939" s="41"/>
      <c r="E1939" s="41"/>
      <c r="F1939" s="42"/>
      <c r="G1939" s="41"/>
      <c r="H1939" s="41"/>
      <c r="I1939" s="44"/>
      <c r="J1939" s="47"/>
      <c r="K1939" s="45"/>
      <c r="L1939" s="107"/>
      <c r="M1939" s="107"/>
      <c r="N1939" s="107"/>
      <c r="O1939" s="205"/>
    </row>
    <row r="1940" spans="1:15" ht="15" customHeight="1" x14ac:dyDescent="0.25">
      <c r="A1940" s="104"/>
      <c r="B1940" s="41"/>
      <c r="C1940" s="43"/>
      <c r="D1940" s="41"/>
      <c r="E1940" s="41"/>
      <c r="F1940" s="42"/>
      <c r="G1940" s="41"/>
      <c r="H1940" s="41"/>
      <c r="I1940" s="44"/>
      <c r="J1940" s="47"/>
      <c r="K1940" s="45"/>
      <c r="L1940" s="107"/>
      <c r="M1940" s="107"/>
      <c r="N1940" s="107"/>
      <c r="O1940" s="205"/>
    </row>
    <row r="1941" spans="1:15" ht="15" customHeight="1" x14ac:dyDescent="0.25">
      <c r="A1941" s="104"/>
      <c r="B1941" s="41"/>
      <c r="C1941" s="43"/>
      <c r="D1941" s="41"/>
      <c r="E1941" s="41"/>
      <c r="F1941" s="42"/>
      <c r="G1941" s="41"/>
      <c r="H1941" s="41"/>
      <c r="I1941" s="44"/>
      <c r="J1941" s="47"/>
      <c r="K1941" s="45"/>
      <c r="L1941" s="107"/>
      <c r="M1941" s="107"/>
      <c r="N1941" s="107"/>
      <c r="O1941" s="205"/>
    </row>
    <row r="1942" spans="1:15" ht="15" customHeight="1" x14ac:dyDescent="0.25">
      <c r="A1942" s="104"/>
      <c r="B1942" s="41"/>
      <c r="C1942" s="43"/>
      <c r="D1942" s="41"/>
      <c r="E1942" s="41"/>
      <c r="F1942" s="42"/>
      <c r="G1942" s="41"/>
      <c r="H1942" s="41"/>
      <c r="I1942" s="44"/>
      <c r="J1942" s="47"/>
      <c r="K1942" s="45"/>
      <c r="L1942" s="107"/>
      <c r="M1942" s="107"/>
      <c r="N1942" s="107"/>
      <c r="O1942" s="205"/>
    </row>
    <row r="1943" spans="1:15" ht="15" customHeight="1" x14ac:dyDescent="0.25">
      <c r="A1943" s="104"/>
      <c r="B1943" s="41"/>
      <c r="C1943" s="43"/>
      <c r="D1943" s="41"/>
      <c r="E1943" s="41"/>
      <c r="F1943" s="42"/>
      <c r="G1943" s="41"/>
      <c r="H1943" s="41"/>
      <c r="I1943" s="44"/>
      <c r="J1943" s="47"/>
      <c r="K1943" s="45"/>
      <c r="L1943" s="107"/>
      <c r="M1943" s="107"/>
      <c r="N1943" s="107"/>
      <c r="O1943" s="205"/>
    </row>
    <row r="1944" spans="1:15" ht="15" customHeight="1" x14ac:dyDescent="0.25">
      <c r="A1944" s="104"/>
      <c r="B1944" s="41"/>
      <c r="C1944" s="43"/>
      <c r="D1944" s="41"/>
      <c r="E1944" s="41"/>
      <c r="F1944" s="42"/>
      <c r="G1944" s="41"/>
      <c r="H1944" s="41"/>
      <c r="I1944" s="44"/>
      <c r="J1944" s="47"/>
      <c r="K1944" s="45"/>
      <c r="L1944" s="107"/>
      <c r="M1944" s="107"/>
      <c r="N1944" s="107"/>
      <c r="O1944" s="205"/>
    </row>
    <row r="1945" spans="1:15" ht="15" customHeight="1" x14ac:dyDescent="0.25">
      <c r="A1945" s="104"/>
      <c r="B1945" s="41"/>
      <c r="C1945" s="43"/>
      <c r="D1945" s="41"/>
      <c r="E1945" s="41"/>
      <c r="F1945" s="42"/>
      <c r="G1945" s="41"/>
      <c r="H1945" s="41"/>
      <c r="I1945" s="44"/>
      <c r="J1945" s="47"/>
      <c r="K1945" s="45"/>
      <c r="L1945" s="107"/>
      <c r="M1945" s="107"/>
      <c r="N1945" s="107"/>
      <c r="O1945" s="205"/>
    </row>
    <row r="1946" spans="1:15" ht="15" customHeight="1" x14ac:dyDescent="0.25">
      <c r="A1946" s="104"/>
      <c r="B1946" s="41"/>
      <c r="C1946" s="43"/>
      <c r="D1946" s="41"/>
      <c r="E1946" s="41"/>
      <c r="F1946" s="42"/>
      <c r="G1946" s="41"/>
      <c r="H1946" s="41"/>
      <c r="I1946" s="44"/>
      <c r="J1946" s="47"/>
      <c r="K1946" s="45"/>
      <c r="L1946" s="107"/>
      <c r="M1946" s="107"/>
      <c r="N1946" s="107"/>
      <c r="O1946" s="205"/>
    </row>
    <row r="1947" spans="1:15" ht="15" customHeight="1" x14ac:dyDescent="0.25">
      <c r="A1947" s="104"/>
      <c r="B1947" s="41"/>
      <c r="C1947" s="43"/>
      <c r="D1947" s="41"/>
      <c r="E1947" s="41"/>
      <c r="F1947" s="42"/>
      <c r="G1947" s="41"/>
      <c r="H1947" s="41"/>
      <c r="I1947" s="44"/>
      <c r="J1947" s="47"/>
      <c r="K1947" s="45"/>
      <c r="L1947" s="107"/>
      <c r="M1947" s="107"/>
      <c r="N1947" s="107"/>
      <c r="O1947" s="205"/>
    </row>
    <row r="1948" spans="1:15" ht="15" customHeight="1" x14ac:dyDescent="0.25">
      <c r="A1948" s="104"/>
      <c r="B1948" s="41"/>
      <c r="C1948" s="43"/>
      <c r="D1948" s="41"/>
      <c r="E1948" s="41"/>
      <c r="F1948" s="42"/>
      <c r="G1948" s="41"/>
      <c r="H1948" s="41"/>
      <c r="I1948" s="44"/>
      <c r="J1948" s="47"/>
      <c r="K1948" s="45"/>
      <c r="L1948" s="107"/>
      <c r="M1948" s="107"/>
      <c r="N1948" s="107"/>
      <c r="O1948" s="205"/>
    </row>
    <row r="1949" spans="1:15" ht="15" customHeight="1" x14ac:dyDescent="0.25">
      <c r="A1949" s="104"/>
      <c r="B1949" s="41"/>
      <c r="C1949" s="43"/>
      <c r="D1949" s="41"/>
      <c r="E1949" s="41"/>
      <c r="F1949" s="42"/>
      <c r="G1949" s="41"/>
      <c r="H1949" s="41"/>
      <c r="I1949" s="44"/>
      <c r="J1949" s="47"/>
      <c r="K1949" s="45"/>
      <c r="L1949" s="107"/>
      <c r="M1949" s="107"/>
      <c r="N1949" s="107"/>
      <c r="O1949" s="205"/>
    </row>
    <row r="1950" spans="1:15" ht="15" customHeight="1" x14ac:dyDescent="0.25">
      <c r="A1950" s="104"/>
      <c r="B1950" s="41"/>
      <c r="C1950" s="43"/>
      <c r="D1950" s="41"/>
      <c r="E1950" s="41"/>
      <c r="F1950" s="42"/>
      <c r="G1950" s="41"/>
      <c r="H1950" s="41"/>
      <c r="I1950" s="44"/>
      <c r="J1950" s="47"/>
      <c r="K1950" s="45"/>
      <c r="L1950" s="107"/>
      <c r="M1950" s="107"/>
      <c r="N1950" s="107"/>
      <c r="O1950" s="205"/>
    </row>
    <row r="1951" spans="1:15" ht="15" customHeight="1" x14ac:dyDescent="0.25">
      <c r="A1951" s="104"/>
      <c r="B1951" s="41"/>
      <c r="C1951" s="43"/>
      <c r="D1951" s="41"/>
      <c r="E1951" s="41"/>
      <c r="F1951" s="42"/>
      <c r="G1951" s="41"/>
      <c r="H1951" s="41"/>
      <c r="I1951" s="44"/>
      <c r="J1951" s="47"/>
      <c r="K1951" s="45"/>
      <c r="L1951" s="107"/>
      <c r="M1951" s="107"/>
      <c r="N1951" s="107"/>
      <c r="O1951" s="205"/>
    </row>
    <row r="1952" spans="1:15" ht="15" customHeight="1" x14ac:dyDescent="0.25">
      <c r="A1952" s="104"/>
      <c r="B1952" s="41"/>
      <c r="C1952" s="43"/>
      <c r="D1952" s="41"/>
      <c r="E1952" s="41"/>
      <c r="F1952" s="42"/>
      <c r="G1952" s="41"/>
      <c r="H1952" s="41"/>
      <c r="I1952" s="44"/>
      <c r="J1952" s="47"/>
      <c r="K1952" s="45"/>
      <c r="L1952" s="107"/>
      <c r="M1952" s="107"/>
      <c r="N1952" s="107"/>
      <c r="O1952" s="205"/>
    </row>
    <row r="1953" spans="1:15" ht="15" customHeight="1" x14ac:dyDescent="0.25">
      <c r="A1953" s="104"/>
      <c r="B1953" s="41"/>
      <c r="C1953" s="43"/>
      <c r="D1953" s="41"/>
      <c r="E1953" s="41"/>
      <c r="F1953" s="42"/>
      <c r="G1953" s="41"/>
      <c r="H1953" s="41"/>
      <c r="I1953" s="44"/>
      <c r="J1953" s="47"/>
      <c r="K1953" s="45"/>
      <c r="L1953" s="107"/>
      <c r="M1953" s="107"/>
      <c r="N1953" s="107"/>
      <c r="O1953" s="205"/>
    </row>
    <row r="1954" spans="1:15" ht="15" customHeight="1" x14ac:dyDescent="0.25">
      <c r="A1954" s="104"/>
      <c r="B1954" s="41"/>
      <c r="C1954" s="43"/>
      <c r="D1954" s="41"/>
      <c r="E1954" s="41"/>
      <c r="F1954" s="42"/>
      <c r="G1954" s="41"/>
      <c r="H1954" s="41"/>
      <c r="I1954" s="44"/>
      <c r="J1954" s="47"/>
      <c r="K1954" s="45"/>
      <c r="L1954" s="107"/>
      <c r="M1954" s="107"/>
      <c r="N1954" s="107"/>
      <c r="O1954" s="205"/>
    </row>
    <row r="1955" spans="1:15" ht="15" customHeight="1" x14ac:dyDescent="0.25">
      <c r="A1955" s="104"/>
      <c r="B1955" s="41"/>
      <c r="C1955" s="43"/>
      <c r="D1955" s="41"/>
      <c r="E1955" s="41"/>
      <c r="F1955" s="42"/>
      <c r="G1955" s="41"/>
      <c r="H1955" s="41"/>
      <c r="I1955" s="44"/>
      <c r="J1955" s="47"/>
      <c r="K1955" s="45"/>
      <c r="L1955" s="107"/>
      <c r="M1955" s="107"/>
      <c r="N1955" s="107"/>
      <c r="O1955" s="205"/>
    </row>
    <row r="1956" spans="1:15" ht="15" customHeight="1" x14ac:dyDescent="0.25">
      <c r="A1956" s="104"/>
      <c r="B1956" s="41"/>
      <c r="C1956" s="43"/>
      <c r="D1956" s="41"/>
      <c r="E1956" s="41"/>
      <c r="F1956" s="42"/>
      <c r="G1956" s="41"/>
      <c r="H1956" s="41"/>
      <c r="I1956" s="44"/>
      <c r="J1956" s="47"/>
      <c r="K1956" s="45"/>
      <c r="L1956" s="107"/>
      <c r="M1956" s="107"/>
      <c r="N1956" s="107"/>
      <c r="O1956" s="205"/>
    </row>
    <row r="1957" spans="1:15" ht="15" customHeight="1" x14ac:dyDescent="0.25">
      <c r="A1957" s="104"/>
      <c r="B1957" s="41"/>
      <c r="C1957" s="43"/>
      <c r="D1957" s="41"/>
      <c r="E1957" s="41"/>
      <c r="F1957" s="42"/>
      <c r="G1957" s="41"/>
      <c r="H1957" s="41"/>
      <c r="I1957" s="44"/>
      <c r="J1957" s="47"/>
      <c r="K1957" s="45"/>
      <c r="L1957" s="107"/>
      <c r="M1957" s="107"/>
      <c r="N1957" s="107"/>
      <c r="O1957" s="205"/>
    </row>
    <row r="1958" spans="1:15" ht="15" customHeight="1" x14ac:dyDescent="0.25">
      <c r="A1958" s="104"/>
      <c r="B1958" s="41"/>
      <c r="C1958" s="43"/>
      <c r="D1958" s="41"/>
      <c r="E1958" s="41"/>
      <c r="F1958" s="42"/>
      <c r="G1958" s="41"/>
      <c r="H1958" s="41"/>
      <c r="I1958" s="44"/>
      <c r="J1958" s="47"/>
      <c r="K1958" s="45"/>
      <c r="L1958" s="107"/>
      <c r="M1958" s="107"/>
      <c r="N1958" s="107"/>
      <c r="O1958" s="205"/>
    </row>
    <row r="1959" spans="1:15" ht="15" customHeight="1" x14ac:dyDescent="0.25">
      <c r="A1959" s="104"/>
      <c r="B1959" s="41"/>
      <c r="C1959" s="43"/>
      <c r="D1959" s="41"/>
      <c r="E1959" s="41"/>
      <c r="F1959" s="42"/>
      <c r="G1959" s="41"/>
      <c r="H1959" s="41"/>
      <c r="I1959" s="44"/>
      <c r="J1959" s="47"/>
      <c r="K1959" s="45"/>
      <c r="L1959" s="107"/>
      <c r="M1959" s="107"/>
      <c r="N1959" s="107"/>
      <c r="O1959" s="205"/>
    </row>
    <row r="1960" spans="1:15" ht="15" customHeight="1" x14ac:dyDescent="0.25">
      <c r="A1960" s="104"/>
      <c r="B1960" s="41"/>
      <c r="C1960" s="43"/>
      <c r="D1960" s="41"/>
      <c r="E1960" s="41"/>
      <c r="F1960" s="42"/>
      <c r="G1960" s="41"/>
      <c r="H1960" s="41"/>
      <c r="I1960" s="44"/>
      <c r="J1960" s="47"/>
      <c r="K1960" s="45"/>
      <c r="L1960" s="107"/>
      <c r="M1960" s="107"/>
      <c r="N1960" s="107"/>
      <c r="O1960" s="205"/>
    </row>
    <row r="1961" spans="1:15" ht="15" customHeight="1" x14ac:dyDescent="0.25">
      <c r="A1961" s="104"/>
      <c r="B1961" s="41"/>
      <c r="C1961" s="43"/>
      <c r="D1961" s="41"/>
      <c r="E1961" s="41"/>
      <c r="F1961" s="42"/>
      <c r="G1961" s="41"/>
      <c r="H1961" s="41"/>
      <c r="I1961" s="44"/>
      <c r="J1961" s="47"/>
      <c r="K1961" s="45"/>
      <c r="L1961" s="107"/>
      <c r="M1961" s="107"/>
      <c r="N1961" s="107"/>
      <c r="O1961" s="205"/>
    </row>
    <row r="1962" spans="1:15" ht="15" customHeight="1" x14ac:dyDescent="0.25">
      <c r="A1962" s="104"/>
      <c r="B1962" s="41"/>
      <c r="C1962" s="43"/>
      <c r="D1962" s="41"/>
      <c r="E1962" s="41"/>
      <c r="F1962" s="42"/>
      <c r="G1962" s="41"/>
      <c r="H1962" s="41"/>
      <c r="I1962" s="44"/>
      <c r="J1962" s="47"/>
      <c r="K1962" s="45"/>
      <c r="L1962" s="107"/>
      <c r="M1962" s="107"/>
      <c r="N1962" s="107"/>
      <c r="O1962" s="205"/>
    </row>
    <row r="1963" spans="1:15" ht="15" customHeight="1" x14ac:dyDescent="0.25">
      <c r="A1963" s="104"/>
      <c r="B1963" s="41"/>
      <c r="C1963" s="43"/>
      <c r="D1963" s="41"/>
      <c r="E1963" s="41"/>
      <c r="F1963" s="42"/>
      <c r="G1963" s="41"/>
      <c r="H1963" s="41"/>
      <c r="I1963" s="44"/>
      <c r="J1963" s="47"/>
      <c r="K1963" s="45"/>
      <c r="L1963" s="107"/>
      <c r="M1963" s="107"/>
      <c r="N1963" s="107"/>
      <c r="O1963" s="205"/>
    </row>
    <row r="1964" spans="1:15" ht="15" customHeight="1" x14ac:dyDescent="0.25">
      <c r="A1964" s="104"/>
      <c r="B1964" s="41"/>
      <c r="C1964" s="43"/>
      <c r="D1964" s="41"/>
      <c r="E1964" s="41"/>
      <c r="F1964" s="42"/>
      <c r="G1964" s="41"/>
      <c r="H1964" s="41"/>
      <c r="I1964" s="44"/>
      <c r="J1964" s="47"/>
      <c r="K1964" s="45"/>
      <c r="L1964" s="107"/>
      <c r="M1964" s="107"/>
      <c r="N1964" s="107"/>
      <c r="O1964" s="205"/>
    </row>
    <row r="1965" spans="1:15" ht="15" customHeight="1" x14ac:dyDescent="0.25">
      <c r="A1965" s="104"/>
      <c r="B1965" s="41"/>
      <c r="C1965" s="43"/>
      <c r="D1965" s="41"/>
      <c r="E1965" s="41"/>
      <c r="F1965" s="42"/>
      <c r="G1965" s="41"/>
      <c r="H1965" s="41"/>
      <c r="I1965" s="44"/>
      <c r="J1965" s="47"/>
      <c r="K1965" s="45"/>
      <c r="L1965" s="107"/>
      <c r="M1965" s="107"/>
      <c r="N1965" s="107"/>
      <c r="O1965" s="205"/>
    </row>
    <row r="1966" spans="1:15" ht="15" customHeight="1" x14ac:dyDescent="0.25">
      <c r="A1966" s="104"/>
      <c r="B1966" s="41"/>
      <c r="C1966" s="43"/>
      <c r="D1966" s="41"/>
      <c r="E1966" s="41"/>
      <c r="F1966" s="42"/>
      <c r="G1966" s="41"/>
      <c r="H1966" s="41"/>
      <c r="I1966" s="44"/>
      <c r="J1966" s="47"/>
      <c r="K1966" s="45"/>
      <c r="L1966" s="107"/>
      <c r="M1966" s="107"/>
      <c r="N1966" s="107"/>
      <c r="O1966" s="205"/>
    </row>
    <row r="1967" spans="1:15" ht="15" customHeight="1" x14ac:dyDescent="0.25">
      <c r="A1967" s="104"/>
      <c r="B1967" s="41"/>
      <c r="C1967" s="43"/>
      <c r="D1967" s="41"/>
      <c r="E1967" s="41"/>
      <c r="F1967" s="42"/>
      <c r="G1967" s="41"/>
      <c r="H1967" s="41"/>
      <c r="I1967" s="44"/>
      <c r="J1967" s="47"/>
      <c r="K1967" s="45"/>
      <c r="L1967" s="107"/>
      <c r="M1967" s="107"/>
      <c r="N1967" s="107"/>
      <c r="O1967" s="205"/>
    </row>
    <row r="1968" spans="1:15" ht="15" customHeight="1" x14ac:dyDescent="0.25">
      <c r="A1968" s="104"/>
      <c r="B1968" s="41"/>
      <c r="C1968" s="43"/>
      <c r="D1968" s="41"/>
      <c r="E1968" s="41"/>
      <c r="F1968" s="42"/>
      <c r="G1968" s="41"/>
      <c r="H1968" s="41"/>
      <c r="I1968" s="44"/>
      <c r="J1968" s="47"/>
      <c r="K1968" s="45"/>
      <c r="L1968" s="107"/>
      <c r="M1968" s="107"/>
      <c r="N1968" s="107"/>
      <c r="O1968" s="205"/>
    </row>
    <row r="1969" spans="1:15" ht="15" customHeight="1" x14ac:dyDescent="0.25">
      <c r="A1969" s="104"/>
      <c r="B1969" s="41"/>
      <c r="C1969" s="43"/>
      <c r="D1969" s="41"/>
      <c r="E1969" s="41"/>
      <c r="F1969" s="42"/>
      <c r="G1969" s="41"/>
      <c r="H1969" s="41"/>
      <c r="I1969" s="44"/>
      <c r="J1969" s="47"/>
      <c r="K1969" s="45"/>
      <c r="L1969" s="107"/>
      <c r="M1969" s="107"/>
      <c r="N1969" s="107"/>
      <c r="O1969" s="205"/>
    </row>
    <row r="1970" spans="1:15" ht="15" customHeight="1" x14ac:dyDescent="0.25">
      <c r="A1970" s="104"/>
      <c r="B1970" s="41"/>
      <c r="C1970" s="43"/>
      <c r="D1970" s="41"/>
      <c r="E1970" s="41"/>
      <c r="F1970" s="42"/>
      <c r="G1970" s="41"/>
      <c r="H1970" s="41"/>
      <c r="I1970" s="44"/>
      <c r="J1970" s="47"/>
      <c r="K1970" s="45"/>
      <c r="L1970" s="107"/>
      <c r="M1970" s="107"/>
      <c r="N1970" s="107"/>
      <c r="O1970" s="205"/>
    </row>
    <row r="1971" spans="1:15" ht="15" customHeight="1" x14ac:dyDescent="0.25">
      <c r="A1971" s="104"/>
      <c r="B1971" s="41"/>
      <c r="C1971" s="43"/>
      <c r="D1971" s="41"/>
      <c r="E1971" s="41"/>
      <c r="F1971" s="42"/>
      <c r="G1971" s="41"/>
      <c r="H1971" s="41"/>
      <c r="I1971" s="44"/>
      <c r="J1971" s="47"/>
      <c r="K1971" s="45"/>
      <c r="L1971" s="107"/>
      <c r="M1971" s="107"/>
      <c r="N1971" s="107"/>
      <c r="O1971" s="205"/>
    </row>
    <row r="1972" spans="1:15" ht="15" customHeight="1" x14ac:dyDescent="0.25">
      <c r="A1972" s="104"/>
      <c r="B1972" s="41"/>
      <c r="C1972" s="43"/>
      <c r="D1972" s="41"/>
      <c r="E1972" s="41"/>
      <c r="F1972" s="42"/>
      <c r="G1972" s="41"/>
      <c r="H1972" s="41"/>
      <c r="I1972" s="44"/>
      <c r="J1972" s="47"/>
      <c r="K1972" s="45"/>
      <c r="L1972" s="107"/>
      <c r="M1972" s="107"/>
      <c r="N1972" s="107"/>
      <c r="O1972" s="205"/>
    </row>
    <row r="1973" spans="1:15" ht="15" customHeight="1" x14ac:dyDescent="0.25">
      <c r="A1973" s="104"/>
      <c r="B1973" s="41"/>
      <c r="C1973" s="43"/>
      <c r="D1973" s="41"/>
      <c r="E1973" s="41"/>
      <c r="F1973" s="42"/>
      <c r="G1973" s="41"/>
      <c r="H1973" s="41"/>
      <c r="I1973" s="44"/>
      <c r="J1973" s="47"/>
      <c r="K1973" s="45"/>
      <c r="L1973" s="107"/>
      <c r="M1973" s="107"/>
      <c r="N1973" s="107"/>
      <c r="O1973" s="205"/>
    </row>
    <row r="1974" spans="1:15" ht="15" customHeight="1" x14ac:dyDescent="0.25">
      <c r="A1974" s="104"/>
      <c r="B1974" s="41"/>
      <c r="C1974" s="43"/>
      <c r="D1974" s="41"/>
      <c r="E1974" s="41"/>
      <c r="F1974" s="42"/>
      <c r="G1974" s="41"/>
      <c r="H1974" s="41"/>
      <c r="I1974" s="44"/>
      <c r="J1974" s="47"/>
      <c r="K1974" s="45"/>
      <c r="L1974" s="107"/>
      <c r="M1974" s="107"/>
      <c r="N1974" s="107"/>
      <c r="O1974" s="205"/>
    </row>
    <row r="1975" spans="1:15" ht="15" customHeight="1" x14ac:dyDescent="0.25">
      <c r="A1975" s="104"/>
      <c r="B1975" s="41"/>
      <c r="C1975" s="43"/>
      <c r="D1975" s="41"/>
      <c r="E1975" s="41"/>
      <c r="F1975" s="42"/>
      <c r="G1975" s="41"/>
      <c r="H1975" s="41"/>
      <c r="I1975" s="44"/>
      <c r="J1975" s="47"/>
      <c r="K1975" s="45"/>
      <c r="L1975" s="107"/>
      <c r="M1975" s="107"/>
      <c r="N1975" s="107"/>
      <c r="O1975" s="205"/>
    </row>
    <row r="1976" spans="1:15" ht="15" customHeight="1" x14ac:dyDescent="0.25">
      <c r="A1976" s="104"/>
      <c r="B1976" s="41"/>
      <c r="C1976" s="43"/>
      <c r="D1976" s="41"/>
      <c r="E1976" s="41"/>
      <c r="F1976" s="42"/>
      <c r="G1976" s="41"/>
      <c r="H1976" s="41"/>
      <c r="I1976" s="44"/>
      <c r="J1976" s="47"/>
      <c r="K1976" s="45"/>
      <c r="L1976" s="107"/>
      <c r="M1976" s="107"/>
      <c r="N1976" s="107"/>
      <c r="O1976" s="205"/>
    </row>
    <row r="1977" spans="1:15" ht="15" customHeight="1" x14ac:dyDescent="0.25">
      <c r="A1977" s="104"/>
      <c r="B1977" s="41"/>
      <c r="C1977" s="43"/>
      <c r="D1977" s="41"/>
      <c r="E1977" s="41"/>
      <c r="F1977" s="42"/>
      <c r="G1977" s="41"/>
      <c r="H1977" s="41"/>
      <c r="I1977" s="44"/>
      <c r="J1977" s="47"/>
      <c r="K1977" s="45"/>
      <c r="L1977" s="107"/>
      <c r="M1977" s="107"/>
      <c r="N1977" s="107"/>
      <c r="O1977" s="205"/>
    </row>
    <row r="1978" spans="1:15" ht="15" customHeight="1" x14ac:dyDescent="0.25">
      <c r="A1978" s="104"/>
      <c r="B1978" s="41"/>
      <c r="C1978" s="43"/>
      <c r="D1978" s="41"/>
      <c r="E1978" s="41"/>
      <c r="F1978" s="42"/>
      <c r="G1978" s="41"/>
      <c r="H1978" s="41"/>
      <c r="I1978" s="44"/>
      <c r="J1978" s="47"/>
      <c r="K1978" s="45"/>
      <c r="L1978" s="107"/>
      <c r="M1978" s="107"/>
      <c r="N1978" s="107"/>
      <c r="O1978" s="205"/>
    </row>
    <row r="1979" spans="1:15" ht="15" customHeight="1" x14ac:dyDescent="0.25">
      <c r="A1979" s="104"/>
      <c r="B1979" s="41"/>
      <c r="C1979" s="43"/>
      <c r="D1979" s="41"/>
      <c r="E1979" s="41"/>
      <c r="F1979" s="42"/>
      <c r="G1979" s="41"/>
      <c r="H1979" s="41"/>
      <c r="I1979" s="44"/>
      <c r="J1979" s="47"/>
      <c r="K1979" s="45"/>
      <c r="L1979" s="107"/>
      <c r="M1979" s="107"/>
      <c r="N1979" s="107"/>
      <c r="O1979" s="205"/>
    </row>
    <row r="1980" spans="1:15" ht="15" customHeight="1" x14ac:dyDescent="0.25">
      <c r="A1980" s="104"/>
      <c r="B1980" s="41"/>
      <c r="C1980" s="43"/>
      <c r="D1980" s="41"/>
      <c r="E1980" s="41"/>
      <c r="F1980" s="42"/>
      <c r="G1980" s="41"/>
      <c r="H1980" s="41"/>
      <c r="I1980" s="44"/>
      <c r="J1980" s="47"/>
      <c r="K1980" s="45"/>
      <c r="L1980" s="107"/>
      <c r="M1980" s="107"/>
      <c r="N1980" s="107"/>
      <c r="O1980" s="205"/>
    </row>
    <row r="1981" spans="1:15" ht="15" customHeight="1" x14ac:dyDescent="0.25">
      <c r="A1981" s="104"/>
      <c r="B1981" s="41"/>
      <c r="C1981" s="43"/>
      <c r="D1981" s="41"/>
      <c r="E1981" s="41"/>
      <c r="F1981" s="42"/>
      <c r="G1981" s="41"/>
      <c r="H1981" s="41"/>
      <c r="I1981" s="44"/>
      <c r="J1981" s="47"/>
      <c r="K1981" s="45"/>
      <c r="L1981" s="107"/>
      <c r="M1981" s="107"/>
      <c r="N1981" s="107"/>
      <c r="O1981" s="205"/>
    </row>
    <row r="1982" spans="1:15" ht="15" customHeight="1" x14ac:dyDescent="0.25">
      <c r="A1982" s="104"/>
      <c r="B1982" s="41"/>
      <c r="C1982" s="43"/>
      <c r="D1982" s="41"/>
      <c r="E1982" s="41"/>
      <c r="F1982" s="42"/>
      <c r="G1982" s="41"/>
      <c r="H1982" s="41"/>
      <c r="I1982" s="44"/>
      <c r="J1982" s="47"/>
      <c r="K1982" s="45"/>
      <c r="L1982" s="107"/>
      <c r="M1982" s="107"/>
      <c r="N1982" s="107"/>
      <c r="O1982" s="205"/>
    </row>
    <row r="1983" spans="1:15" ht="15" customHeight="1" x14ac:dyDescent="0.25">
      <c r="A1983" s="104"/>
      <c r="B1983" s="41"/>
      <c r="C1983" s="43"/>
      <c r="D1983" s="41"/>
      <c r="E1983" s="41"/>
      <c r="F1983" s="42"/>
      <c r="G1983" s="41"/>
      <c r="H1983" s="41"/>
      <c r="I1983" s="44"/>
      <c r="J1983" s="47"/>
      <c r="K1983" s="45"/>
      <c r="L1983" s="107"/>
      <c r="M1983" s="107"/>
      <c r="N1983" s="107"/>
      <c r="O1983" s="205"/>
    </row>
    <row r="1984" spans="1:15" ht="15" customHeight="1" x14ac:dyDescent="0.25">
      <c r="A1984" s="104"/>
      <c r="B1984" s="41"/>
      <c r="C1984" s="43"/>
      <c r="D1984" s="41"/>
      <c r="E1984" s="41"/>
      <c r="F1984" s="42"/>
      <c r="G1984" s="41"/>
      <c r="H1984" s="41"/>
      <c r="I1984" s="44"/>
      <c r="J1984" s="47"/>
      <c r="K1984" s="45"/>
      <c r="L1984" s="107"/>
      <c r="M1984" s="107"/>
      <c r="N1984" s="107"/>
      <c r="O1984" s="205"/>
    </row>
    <row r="1985" spans="1:15" ht="15" customHeight="1" x14ac:dyDescent="0.25">
      <c r="A1985" s="104"/>
      <c r="B1985" s="41"/>
      <c r="C1985" s="43"/>
      <c r="D1985" s="41"/>
      <c r="E1985" s="41"/>
      <c r="F1985" s="42"/>
      <c r="G1985" s="41"/>
      <c r="H1985" s="41"/>
      <c r="I1985" s="44"/>
      <c r="J1985" s="47"/>
      <c r="K1985" s="45"/>
      <c r="L1985" s="107"/>
      <c r="M1985" s="107"/>
      <c r="N1985" s="107"/>
      <c r="O1985" s="205"/>
    </row>
    <row r="1986" spans="1:15" ht="15" customHeight="1" x14ac:dyDescent="0.25">
      <c r="A1986" s="104"/>
      <c r="B1986" s="41"/>
      <c r="C1986" s="43"/>
      <c r="D1986" s="41"/>
      <c r="E1986" s="41"/>
      <c r="F1986" s="42"/>
      <c r="G1986" s="41"/>
      <c r="H1986" s="41"/>
      <c r="I1986" s="44"/>
      <c r="J1986" s="47"/>
      <c r="K1986" s="45"/>
      <c r="L1986" s="107"/>
      <c r="M1986" s="107"/>
      <c r="N1986" s="107"/>
      <c r="O1986" s="205"/>
    </row>
    <row r="1987" spans="1:15" ht="15" customHeight="1" x14ac:dyDescent="0.25">
      <c r="A1987" s="104"/>
      <c r="B1987" s="41"/>
      <c r="C1987" s="43"/>
      <c r="D1987" s="41"/>
      <c r="E1987" s="41"/>
      <c r="F1987" s="42"/>
      <c r="G1987" s="41"/>
      <c r="H1987" s="41"/>
      <c r="I1987" s="44"/>
      <c r="J1987" s="47"/>
      <c r="K1987" s="45"/>
      <c r="L1987" s="107"/>
      <c r="M1987" s="107"/>
      <c r="N1987" s="107"/>
      <c r="O1987" s="205"/>
    </row>
    <row r="1988" spans="1:15" ht="15" customHeight="1" x14ac:dyDescent="0.25">
      <c r="A1988" s="104"/>
      <c r="B1988" s="41"/>
      <c r="C1988" s="43"/>
      <c r="D1988" s="41"/>
      <c r="E1988" s="41"/>
      <c r="F1988" s="42"/>
      <c r="G1988" s="41"/>
      <c r="H1988" s="41"/>
      <c r="I1988" s="44"/>
      <c r="J1988" s="47"/>
      <c r="K1988" s="45"/>
      <c r="L1988" s="107"/>
      <c r="M1988" s="107"/>
      <c r="N1988" s="107"/>
      <c r="O1988" s="205"/>
    </row>
    <row r="1989" spans="1:15" ht="15" customHeight="1" x14ac:dyDescent="0.25">
      <c r="A1989" s="104"/>
      <c r="B1989" s="41"/>
      <c r="C1989" s="43"/>
      <c r="D1989" s="41"/>
      <c r="E1989" s="41"/>
      <c r="F1989" s="42"/>
      <c r="G1989" s="41"/>
      <c r="H1989" s="41"/>
      <c r="I1989" s="44"/>
      <c r="J1989" s="47"/>
      <c r="K1989" s="45"/>
      <c r="L1989" s="107"/>
      <c r="M1989" s="107"/>
      <c r="N1989" s="107"/>
      <c r="O1989" s="205"/>
    </row>
    <row r="1990" spans="1:15" ht="15" customHeight="1" x14ac:dyDescent="0.25">
      <c r="A1990" s="104"/>
      <c r="B1990" s="41"/>
      <c r="C1990" s="43"/>
      <c r="D1990" s="41"/>
      <c r="E1990" s="41"/>
      <c r="F1990" s="42"/>
      <c r="G1990" s="41"/>
      <c r="H1990" s="41"/>
      <c r="I1990" s="44"/>
      <c r="J1990" s="47"/>
      <c r="K1990" s="45"/>
      <c r="L1990" s="107"/>
      <c r="M1990" s="107"/>
      <c r="N1990" s="107"/>
      <c r="O1990" s="205"/>
    </row>
    <row r="1991" spans="1:15" ht="15" customHeight="1" x14ac:dyDescent="0.25">
      <c r="A1991" s="104"/>
      <c r="B1991" s="41"/>
      <c r="C1991" s="43"/>
      <c r="D1991" s="41"/>
      <c r="E1991" s="41"/>
      <c r="F1991" s="42"/>
      <c r="G1991" s="41"/>
      <c r="H1991" s="41"/>
      <c r="I1991" s="44"/>
      <c r="J1991" s="47"/>
      <c r="K1991" s="45"/>
      <c r="L1991" s="107"/>
      <c r="M1991" s="107"/>
      <c r="N1991" s="107"/>
      <c r="O1991" s="205"/>
    </row>
    <row r="1992" spans="1:15" ht="15" customHeight="1" x14ac:dyDescent="0.25">
      <c r="A1992" s="104"/>
      <c r="B1992" s="41"/>
      <c r="C1992" s="43"/>
      <c r="D1992" s="41"/>
      <c r="E1992" s="41"/>
      <c r="F1992" s="42"/>
      <c r="G1992" s="41"/>
      <c r="H1992" s="41"/>
      <c r="I1992" s="44"/>
      <c r="J1992" s="47"/>
      <c r="K1992" s="45"/>
      <c r="L1992" s="107"/>
      <c r="M1992" s="107"/>
      <c r="N1992" s="107"/>
      <c r="O1992" s="205"/>
    </row>
    <row r="1993" spans="1:15" ht="15" customHeight="1" x14ac:dyDescent="0.25">
      <c r="A1993" s="104"/>
      <c r="B1993" s="41"/>
      <c r="C1993" s="43"/>
      <c r="D1993" s="41"/>
      <c r="E1993" s="41"/>
      <c r="F1993" s="42"/>
      <c r="G1993" s="41"/>
      <c r="H1993" s="41"/>
      <c r="I1993" s="44"/>
      <c r="J1993" s="47"/>
      <c r="K1993" s="45"/>
      <c r="L1993" s="107"/>
      <c r="M1993" s="107"/>
      <c r="N1993" s="107"/>
      <c r="O1993" s="205"/>
    </row>
    <row r="1994" spans="1:15" ht="15" customHeight="1" x14ac:dyDescent="0.25">
      <c r="A1994" s="104"/>
      <c r="B1994" s="41"/>
      <c r="C1994" s="43"/>
      <c r="D1994" s="41"/>
      <c r="E1994" s="41"/>
      <c r="F1994" s="42"/>
      <c r="G1994" s="41"/>
      <c r="H1994" s="41"/>
      <c r="I1994" s="44"/>
      <c r="J1994" s="47"/>
      <c r="K1994" s="45"/>
      <c r="L1994" s="107"/>
      <c r="M1994" s="107"/>
      <c r="N1994" s="107"/>
      <c r="O1994" s="205"/>
    </row>
    <row r="1995" spans="1:15" ht="15" customHeight="1" x14ac:dyDescent="0.25">
      <c r="A1995" s="104"/>
      <c r="B1995" s="41"/>
      <c r="C1995" s="43"/>
      <c r="D1995" s="41"/>
      <c r="E1995" s="41"/>
      <c r="F1995" s="42"/>
      <c r="G1995" s="41"/>
      <c r="H1995" s="41"/>
      <c r="I1995" s="44"/>
      <c r="J1995" s="47"/>
      <c r="K1995" s="45"/>
      <c r="L1995" s="107"/>
      <c r="M1995" s="107"/>
      <c r="N1995" s="107"/>
      <c r="O1995" s="205"/>
    </row>
    <row r="1996" spans="1:15" ht="15" customHeight="1" x14ac:dyDescent="0.25">
      <c r="A1996" s="104"/>
      <c r="B1996" s="41"/>
      <c r="C1996" s="43"/>
      <c r="D1996" s="41"/>
      <c r="E1996" s="41"/>
      <c r="F1996" s="42"/>
      <c r="G1996" s="41"/>
      <c r="H1996" s="41"/>
      <c r="I1996" s="44"/>
      <c r="J1996" s="47"/>
      <c r="K1996" s="45"/>
      <c r="L1996" s="107"/>
      <c r="M1996" s="107"/>
      <c r="N1996" s="107"/>
      <c r="O1996" s="205"/>
    </row>
    <row r="1997" spans="1:15" ht="15" customHeight="1" x14ac:dyDescent="0.25">
      <c r="A1997" s="104"/>
      <c r="B1997" s="41"/>
      <c r="C1997" s="43"/>
      <c r="D1997" s="41"/>
      <c r="E1997" s="41"/>
      <c r="F1997" s="42"/>
      <c r="G1997" s="41"/>
      <c r="H1997" s="41"/>
      <c r="I1997" s="44"/>
      <c r="J1997" s="47"/>
      <c r="K1997" s="45"/>
      <c r="L1997" s="107"/>
      <c r="M1997" s="107"/>
      <c r="N1997" s="107"/>
      <c r="O1997" s="205"/>
    </row>
    <row r="1998" spans="1:15" ht="15" customHeight="1" x14ac:dyDescent="0.25">
      <c r="A1998" s="104"/>
      <c r="B1998" s="41"/>
      <c r="C1998" s="43"/>
      <c r="D1998" s="41"/>
      <c r="E1998" s="41"/>
      <c r="F1998" s="42"/>
      <c r="G1998" s="41"/>
      <c r="H1998" s="41"/>
      <c r="I1998" s="44"/>
      <c r="J1998" s="47"/>
      <c r="K1998" s="45"/>
      <c r="L1998" s="107"/>
      <c r="M1998" s="107"/>
      <c r="N1998" s="107"/>
      <c r="O1998" s="205"/>
    </row>
    <row r="1999" spans="1:15" ht="15" customHeight="1" x14ac:dyDescent="0.25">
      <c r="A1999" s="104"/>
      <c r="B1999" s="41"/>
      <c r="C1999" s="43"/>
      <c r="D1999" s="41"/>
      <c r="E1999" s="41"/>
      <c r="F1999" s="42"/>
      <c r="G1999" s="41"/>
      <c r="H1999" s="41"/>
      <c r="I1999" s="44"/>
      <c r="J1999" s="47"/>
      <c r="K1999" s="45"/>
      <c r="L1999" s="107"/>
      <c r="M1999" s="107"/>
      <c r="N1999" s="107"/>
      <c r="O1999" s="205"/>
    </row>
    <row r="2000" spans="1:15" ht="15" customHeight="1" x14ac:dyDescent="0.25">
      <c r="A2000" s="104"/>
      <c r="B2000" s="41"/>
      <c r="C2000" s="43"/>
      <c r="D2000" s="41"/>
      <c r="E2000" s="41"/>
      <c r="F2000" s="42"/>
      <c r="G2000" s="41"/>
      <c r="H2000" s="41"/>
      <c r="I2000" s="44"/>
      <c r="J2000" s="47"/>
      <c r="K2000" s="45"/>
      <c r="L2000" s="107"/>
      <c r="M2000" s="107"/>
      <c r="N2000" s="107"/>
      <c r="O2000" s="205"/>
    </row>
    <row r="2001" spans="1:15" ht="15" customHeight="1" x14ac:dyDescent="0.25">
      <c r="A2001" s="104"/>
      <c r="B2001" s="41"/>
      <c r="C2001" s="43"/>
      <c r="D2001" s="41"/>
      <c r="E2001" s="41"/>
      <c r="F2001" s="42"/>
      <c r="G2001" s="41"/>
      <c r="H2001" s="41"/>
      <c r="I2001" s="44"/>
      <c r="J2001" s="47"/>
      <c r="K2001" s="45"/>
      <c r="L2001" s="107"/>
      <c r="M2001" s="107"/>
      <c r="N2001" s="107"/>
      <c r="O2001" s="205"/>
    </row>
    <row r="2002" spans="1:15" ht="15" customHeight="1" x14ac:dyDescent="0.25">
      <c r="A2002" s="104"/>
      <c r="B2002" s="41"/>
      <c r="C2002" s="43"/>
      <c r="D2002" s="41"/>
      <c r="E2002" s="41"/>
      <c r="F2002" s="42"/>
      <c r="G2002" s="41"/>
      <c r="H2002" s="41"/>
      <c r="I2002" s="44"/>
      <c r="J2002" s="47"/>
      <c r="K2002" s="45"/>
      <c r="L2002" s="107"/>
      <c r="M2002" s="107"/>
      <c r="N2002" s="107"/>
      <c r="O2002" s="205"/>
    </row>
    <row r="2003" spans="1:15" ht="15" customHeight="1" x14ac:dyDescent="0.25">
      <c r="A2003" s="104"/>
      <c r="B2003" s="41"/>
      <c r="C2003" s="43"/>
      <c r="D2003" s="41"/>
      <c r="E2003" s="41"/>
      <c r="F2003" s="42"/>
      <c r="G2003" s="41"/>
      <c r="H2003" s="41"/>
      <c r="I2003" s="44"/>
      <c r="J2003" s="47"/>
      <c r="K2003" s="45"/>
      <c r="L2003" s="107"/>
      <c r="M2003" s="107"/>
      <c r="N2003" s="107"/>
      <c r="O2003" s="205"/>
    </row>
    <row r="2004" spans="1:15" ht="15" customHeight="1" x14ac:dyDescent="0.25">
      <c r="A2004" s="104"/>
      <c r="B2004" s="41"/>
      <c r="C2004" s="43"/>
      <c r="D2004" s="41"/>
      <c r="E2004" s="41"/>
      <c r="F2004" s="42"/>
      <c r="G2004" s="41"/>
      <c r="H2004" s="41"/>
      <c r="I2004" s="44"/>
      <c r="J2004" s="47"/>
      <c r="K2004" s="45"/>
      <c r="L2004" s="107"/>
      <c r="M2004" s="107"/>
      <c r="N2004" s="107"/>
      <c r="O2004" s="205"/>
    </row>
    <row r="2005" spans="1:15" ht="15" customHeight="1" x14ac:dyDescent="0.25">
      <c r="A2005" s="104"/>
      <c r="B2005" s="41"/>
      <c r="C2005" s="43"/>
      <c r="D2005" s="41"/>
      <c r="E2005" s="41"/>
      <c r="F2005" s="42"/>
      <c r="G2005" s="41"/>
      <c r="H2005" s="41"/>
      <c r="I2005" s="44"/>
      <c r="J2005" s="47"/>
      <c r="K2005" s="45"/>
      <c r="L2005" s="107"/>
      <c r="M2005" s="107"/>
      <c r="N2005" s="107"/>
      <c r="O2005" s="205"/>
    </row>
    <row r="2006" spans="1:15" ht="15" customHeight="1" x14ac:dyDescent="0.25">
      <c r="A2006" s="104"/>
      <c r="B2006" s="41"/>
      <c r="C2006" s="43"/>
      <c r="D2006" s="41"/>
      <c r="E2006" s="41"/>
      <c r="F2006" s="42"/>
      <c r="G2006" s="41"/>
      <c r="H2006" s="41"/>
      <c r="I2006" s="44"/>
      <c r="J2006" s="47"/>
      <c r="K2006" s="45"/>
      <c r="L2006" s="107"/>
      <c r="M2006" s="107"/>
      <c r="N2006" s="107"/>
      <c r="O2006" s="205"/>
    </row>
    <row r="2007" spans="1:15" ht="15" customHeight="1" x14ac:dyDescent="0.25">
      <c r="A2007" s="104"/>
      <c r="B2007" s="41"/>
      <c r="C2007" s="43"/>
      <c r="D2007" s="41"/>
      <c r="E2007" s="41"/>
      <c r="F2007" s="42"/>
      <c r="G2007" s="41"/>
      <c r="H2007" s="41"/>
      <c r="I2007" s="44"/>
      <c r="J2007" s="47"/>
      <c r="K2007" s="45"/>
      <c r="L2007" s="107"/>
      <c r="M2007" s="107"/>
      <c r="N2007" s="107"/>
      <c r="O2007" s="205"/>
    </row>
    <row r="2008" spans="1:15" ht="15" customHeight="1" x14ac:dyDescent="0.25">
      <c r="A2008" s="104"/>
      <c r="B2008" s="41"/>
      <c r="C2008" s="43"/>
      <c r="D2008" s="41"/>
      <c r="E2008" s="41"/>
      <c r="F2008" s="42"/>
      <c r="G2008" s="41"/>
      <c r="H2008" s="41"/>
      <c r="I2008" s="44"/>
      <c r="J2008" s="47"/>
      <c r="K2008" s="45"/>
      <c r="L2008" s="107"/>
      <c r="M2008" s="107"/>
      <c r="N2008" s="107"/>
      <c r="O2008" s="205"/>
    </row>
    <row r="2009" spans="1:15" ht="15" customHeight="1" x14ac:dyDescent="0.25">
      <c r="A2009" s="104"/>
      <c r="B2009" s="41"/>
      <c r="C2009" s="43"/>
      <c r="D2009" s="41"/>
      <c r="E2009" s="41"/>
      <c r="F2009" s="42"/>
      <c r="G2009" s="41"/>
      <c r="H2009" s="41"/>
      <c r="I2009" s="44"/>
      <c r="J2009" s="47"/>
      <c r="K2009" s="45"/>
      <c r="L2009" s="107"/>
      <c r="M2009" s="107"/>
      <c r="N2009" s="107"/>
      <c r="O2009" s="205"/>
    </row>
    <row r="2010" spans="1:15" ht="15" customHeight="1" x14ac:dyDescent="0.25">
      <c r="A2010" s="104"/>
      <c r="B2010" s="41"/>
      <c r="C2010" s="43"/>
      <c r="D2010" s="41"/>
      <c r="E2010" s="41"/>
      <c r="F2010" s="42"/>
      <c r="G2010" s="41"/>
      <c r="H2010" s="41"/>
      <c r="I2010" s="44"/>
      <c r="J2010" s="47"/>
      <c r="K2010" s="45"/>
      <c r="L2010" s="107"/>
      <c r="M2010" s="107"/>
      <c r="N2010" s="107"/>
      <c r="O2010" s="205"/>
    </row>
    <row r="2011" spans="1:15" ht="15" customHeight="1" x14ac:dyDescent="0.25">
      <c r="A2011" s="104"/>
      <c r="B2011" s="41"/>
      <c r="C2011" s="43"/>
      <c r="D2011" s="41"/>
      <c r="E2011" s="41"/>
      <c r="F2011" s="42"/>
      <c r="G2011" s="41"/>
      <c r="H2011" s="41"/>
      <c r="I2011" s="44"/>
      <c r="J2011" s="47"/>
      <c r="K2011" s="45"/>
      <c r="L2011" s="107"/>
      <c r="M2011" s="107"/>
      <c r="N2011" s="107"/>
      <c r="O2011" s="205"/>
    </row>
    <row r="2012" spans="1:15" ht="15" customHeight="1" x14ac:dyDescent="0.25">
      <c r="A2012" s="104"/>
      <c r="B2012" s="41"/>
      <c r="C2012" s="43"/>
      <c r="D2012" s="41"/>
      <c r="E2012" s="41"/>
      <c r="F2012" s="42"/>
      <c r="G2012" s="41"/>
      <c r="H2012" s="41"/>
      <c r="I2012" s="44"/>
      <c r="J2012" s="47"/>
      <c r="K2012" s="45"/>
      <c r="L2012" s="107"/>
      <c r="M2012" s="107"/>
      <c r="N2012" s="107"/>
      <c r="O2012" s="205"/>
    </row>
    <row r="2013" spans="1:15" ht="15" customHeight="1" x14ac:dyDescent="0.25">
      <c r="A2013" s="104"/>
      <c r="B2013" s="41"/>
      <c r="C2013" s="43"/>
      <c r="D2013" s="41"/>
      <c r="E2013" s="41"/>
      <c r="F2013" s="42"/>
      <c r="G2013" s="41"/>
      <c r="H2013" s="41"/>
      <c r="I2013" s="44"/>
      <c r="J2013" s="47"/>
      <c r="K2013" s="45"/>
      <c r="L2013" s="107"/>
      <c r="M2013" s="107"/>
      <c r="N2013" s="107"/>
      <c r="O2013" s="205"/>
    </row>
    <row r="2014" spans="1:15" ht="15" customHeight="1" x14ac:dyDescent="0.25">
      <c r="A2014" s="104"/>
      <c r="B2014" s="41"/>
      <c r="C2014" s="43"/>
      <c r="D2014" s="41"/>
      <c r="E2014" s="41"/>
      <c r="F2014" s="42"/>
      <c r="G2014" s="41"/>
      <c r="H2014" s="41"/>
      <c r="I2014" s="44"/>
      <c r="J2014" s="47"/>
      <c r="K2014" s="45"/>
      <c r="L2014" s="107"/>
      <c r="M2014" s="107"/>
      <c r="N2014" s="107"/>
      <c r="O2014" s="205"/>
    </row>
    <row r="2015" spans="1:15" ht="15" customHeight="1" x14ac:dyDescent="0.25">
      <c r="A2015" s="104"/>
      <c r="B2015" s="41"/>
      <c r="C2015" s="43"/>
      <c r="D2015" s="41"/>
      <c r="E2015" s="41"/>
      <c r="F2015" s="42"/>
      <c r="G2015" s="41"/>
      <c r="H2015" s="41"/>
      <c r="I2015" s="44"/>
      <c r="J2015" s="47"/>
      <c r="K2015" s="45"/>
      <c r="L2015" s="107"/>
      <c r="M2015" s="107"/>
      <c r="N2015" s="107"/>
      <c r="O2015" s="205"/>
    </row>
    <row r="2016" spans="1:15" ht="15" customHeight="1" x14ac:dyDescent="0.25">
      <c r="A2016" s="104"/>
      <c r="B2016" s="41"/>
      <c r="C2016" s="43"/>
      <c r="D2016" s="41"/>
      <c r="E2016" s="41"/>
      <c r="F2016" s="42"/>
      <c r="G2016" s="41"/>
      <c r="H2016" s="41"/>
      <c r="I2016" s="44"/>
      <c r="J2016" s="47"/>
      <c r="K2016" s="45"/>
      <c r="L2016" s="107"/>
      <c r="M2016" s="107"/>
      <c r="N2016" s="107"/>
      <c r="O2016" s="205"/>
    </row>
    <row r="2017" spans="1:15" ht="15" customHeight="1" x14ac:dyDescent="0.25">
      <c r="A2017" s="104"/>
      <c r="B2017" s="41"/>
      <c r="C2017" s="43"/>
      <c r="D2017" s="41"/>
      <c r="E2017" s="41"/>
      <c r="F2017" s="42"/>
      <c r="G2017" s="41"/>
      <c r="H2017" s="41"/>
      <c r="I2017" s="44"/>
      <c r="J2017" s="47"/>
      <c r="K2017" s="45"/>
      <c r="L2017" s="107"/>
      <c r="M2017" s="107"/>
      <c r="N2017" s="107"/>
      <c r="O2017" s="205"/>
    </row>
    <row r="2018" spans="1:15" ht="15" customHeight="1" x14ac:dyDescent="0.25">
      <c r="A2018" s="104"/>
      <c r="B2018" s="41"/>
      <c r="C2018" s="43"/>
      <c r="D2018" s="41"/>
      <c r="E2018" s="41"/>
      <c r="F2018" s="42"/>
      <c r="G2018" s="41"/>
      <c r="H2018" s="41"/>
      <c r="I2018" s="44"/>
      <c r="J2018" s="47"/>
      <c r="K2018" s="45"/>
      <c r="L2018" s="107"/>
      <c r="M2018" s="107"/>
      <c r="N2018" s="107"/>
      <c r="O2018" s="205"/>
    </row>
    <row r="2019" spans="1:15" ht="15" customHeight="1" x14ac:dyDescent="0.25">
      <c r="A2019" s="104"/>
      <c r="B2019" s="41"/>
      <c r="C2019" s="43"/>
      <c r="D2019" s="41"/>
      <c r="E2019" s="41"/>
      <c r="F2019" s="42"/>
      <c r="G2019" s="41"/>
      <c r="H2019" s="41"/>
      <c r="I2019" s="44"/>
      <c r="J2019" s="47"/>
      <c r="K2019" s="45"/>
      <c r="L2019" s="107"/>
      <c r="M2019" s="107"/>
      <c r="N2019" s="107"/>
      <c r="O2019" s="205"/>
    </row>
    <row r="2020" spans="1:15" ht="15" customHeight="1" x14ac:dyDescent="0.25">
      <c r="A2020" s="104"/>
      <c r="B2020" s="41"/>
      <c r="C2020" s="43"/>
      <c r="D2020" s="41"/>
      <c r="E2020" s="41"/>
      <c r="F2020" s="42"/>
      <c r="G2020" s="41"/>
      <c r="H2020" s="41"/>
      <c r="I2020" s="44"/>
      <c r="J2020" s="47"/>
      <c r="K2020" s="45"/>
      <c r="L2020" s="107"/>
      <c r="M2020" s="107"/>
      <c r="N2020" s="107"/>
      <c r="O2020" s="205"/>
    </row>
    <row r="2021" spans="1:15" ht="15" customHeight="1" x14ac:dyDescent="0.25">
      <c r="A2021" s="104"/>
      <c r="B2021" s="41"/>
      <c r="C2021" s="43"/>
      <c r="D2021" s="41"/>
      <c r="E2021" s="41"/>
      <c r="F2021" s="42"/>
      <c r="G2021" s="41"/>
      <c r="H2021" s="41"/>
      <c r="I2021" s="44"/>
      <c r="J2021" s="47"/>
      <c r="K2021" s="45"/>
      <c r="L2021" s="107"/>
      <c r="M2021" s="107"/>
      <c r="N2021" s="107"/>
      <c r="O2021" s="205"/>
    </row>
    <row r="2022" spans="1:15" ht="15" customHeight="1" x14ac:dyDescent="0.25">
      <c r="A2022" s="104"/>
      <c r="B2022" s="41"/>
      <c r="C2022" s="43"/>
      <c r="D2022" s="41"/>
      <c r="E2022" s="41"/>
      <c r="F2022" s="42"/>
      <c r="G2022" s="41"/>
      <c r="H2022" s="41"/>
      <c r="I2022" s="44"/>
      <c r="J2022" s="47"/>
      <c r="K2022" s="45"/>
      <c r="L2022" s="107"/>
      <c r="M2022" s="107"/>
      <c r="N2022" s="107"/>
      <c r="O2022" s="205"/>
    </row>
    <row r="2023" spans="1:15" ht="15" customHeight="1" x14ac:dyDescent="0.25">
      <c r="A2023" s="104"/>
      <c r="B2023" s="41"/>
      <c r="C2023" s="43"/>
      <c r="D2023" s="41"/>
      <c r="E2023" s="41"/>
      <c r="F2023" s="42"/>
      <c r="G2023" s="41"/>
      <c r="H2023" s="41"/>
      <c r="I2023" s="44"/>
      <c r="J2023" s="47"/>
      <c r="K2023" s="45"/>
      <c r="L2023" s="107"/>
      <c r="M2023" s="107"/>
      <c r="N2023" s="107"/>
      <c r="O2023" s="205"/>
    </row>
    <row r="2024" spans="1:15" ht="15" customHeight="1" x14ac:dyDescent="0.25">
      <c r="A2024" s="104"/>
      <c r="B2024" s="41"/>
      <c r="C2024" s="43"/>
      <c r="D2024" s="41"/>
      <c r="E2024" s="41"/>
      <c r="F2024" s="42"/>
      <c r="G2024" s="41"/>
      <c r="H2024" s="41"/>
      <c r="I2024" s="44"/>
      <c r="J2024" s="47"/>
      <c r="K2024" s="45"/>
      <c r="L2024" s="107"/>
      <c r="M2024" s="107"/>
      <c r="N2024" s="107"/>
      <c r="O2024" s="205"/>
    </row>
    <row r="2025" spans="1:15" ht="15" customHeight="1" x14ac:dyDescent="0.25">
      <c r="A2025" s="104"/>
      <c r="B2025" s="41"/>
      <c r="C2025" s="43"/>
      <c r="D2025" s="41"/>
      <c r="E2025" s="41"/>
      <c r="F2025" s="42"/>
      <c r="G2025" s="41"/>
      <c r="H2025" s="41"/>
      <c r="I2025" s="44"/>
      <c r="J2025" s="47"/>
      <c r="K2025" s="45"/>
      <c r="L2025" s="107"/>
      <c r="M2025" s="107"/>
      <c r="N2025" s="107"/>
      <c r="O2025" s="205"/>
    </row>
    <row r="2026" spans="1:15" ht="15" customHeight="1" x14ac:dyDescent="0.25">
      <c r="A2026" s="104"/>
      <c r="B2026" s="41"/>
      <c r="C2026" s="43"/>
      <c r="D2026" s="41"/>
      <c r="E2026" s="41"/>
      <c r="F2026" s="42"/>
      <c r="G2026" s="41"/>
      <c r="H2026" s="41"/>
      <c r="I2026" s="44"/>
      <c r="J2026" s="47"/>
      <c r="K2026" s="45"/>
      <c r="L2026" s="107"/>
      <c r="M2026" s="107"/>
      <c r="N2026" s="107"/>
      <c r="O2026" s="205"/>
    </row>
    <row r="2027" spans="1:15" ht="15" customHeight="1" x14ac:dyDescent="0.25">
      <c r="A2027" s="104"/>
      <c r="B2027" s="41"/>
      <c r="C2027" s="43"/>
      <c r="D2027" s="41"/>
      <c r="E2027" s="41"/>
      <c r="F2027" s="42"/>
      <c r="G2027" s="41"/>
      <c r="H2027" s="41"/>
      <c r="I2027" s="44"/>
      <c r="J2027" s="47"/>
      <c r="K2027" s="45"/>
      <c r="L2027" s="107"/>
      <c r="M2027" s="107"/>
      <c r="N2027" s="107"/>
      <c r="O2027" s="205"/>
    </row>
    <row r="2028" spans="1:15" ht="15" customHeight="1" x14ac:dyDescent="0.25">
      <c r="A2028" s="104"/>
      <c r="B2028" s="41"/>
      <c r="C2028" s="43"/>
      <c r="D2028" s="41"/>
      <c r="E2028" s="41"/>
      <c r="F2028" s="42"/>
      <c r="G2028" s="41"/>
      <c r="H2028" s="41"/>
      <c r="I2028" s="44"/>
      <c r="J2028" s="47"/>
      <c r="K2028" s="45"/>
      <c r="L2028" s="107"/>
      <c r="M2028" s="107"/>
      <c r="N2028" s="107"/>
      <c r="O2028" s="205"/>
    </row>
    <row r="2029" spans="1:15" ht="15" customHeight="1" x14ac:dyDescent="0.25">
      <c r="A2029" s="104"/>
      <c r="B2029" s="41"/>
      <c r="C2029" s="43"/>
      <c r="D2029" s="41"/>
      <c r="E2029" s="41"/>
      <c r="F2029" s="42"/>
      <c r="G2029" s="41"/>
      <c r="H2029" s="41"/>
      <c r="I2029" s="44"/>
      <c r="J2029" s="47"/>
      <c r="K2029" s="45"/>
      <c r="L2029" s="107"/>
      <c r="M2029" s="107"/>
      <c r="N2029" s="107"/>
      <c r="O2029" s="205"/>
    </row>
    <row r="2030" spans="1:15" ht="15" customHeight="1" x14ac:dyDescent="0.25">
      <c r="A2030" s="104"/>
      <c r="B2030" s="41"/>
      <c r="C2030" s="43"/>
      <c r="D2030" s="41"/>
      <c r="E2030" s="41"/>
      <c r="F2030" s="42"/>
      <c r="G2030" s="41"/>
      <c r="H2030" s="41"/>
      <c r="I2030" s="44"/>
      <c r="J2030" s="47"/>
      <c r="K2030" s="45"/>
      <c r="L2030" s="107"/>
      <c r="M2030" s="107"/>
      <c r="N2030" s="107"/>
      <c r="O2030" s="205"/>
    </row>
    <row r="2031" spans="1:15" ht="15" customHeight="1" x14ac:dyDescent="0.25">
      <c r="A2031" s="104"/>
      <c r="B2031" s="41"/>
      <c r="C2031" s="43"/>
      <c r="D2031" s="41"/>
      <c r="E2031" s="41"/>
      <c r="F2031" s="42"/>
      <c r="G2031" s="41"/>
      <c r="H2031" s="41"/>
      <c r="I2031" s="44"/>
      <c r="J2031" s="47"/>
      <c r="K2031" s="45"/>
      <c r="L2031" s="107"/>
      <c r="M2031" s="107"/>
      <c r="N2031" s="107"/>
      <c r="O2031" s="205"/>
    </row>
    <row r="2032" spans="1:15" ht="15" customHeight="1" x14ac:dyDescent="0.25">
      <c r="A2032" s="104"/>
      <c r="B2032" s="41"/>
      <c r="C2032" s="43"/>
      <c r="D2032" s="41"/>
      <c r="E2032" s="41"/>
      <c r="F2032" s="42"/>
      <c r="G2032" s="41"/>
      <c r="H2032" s="41"/>
      <c r="I2032" s="44"/>
      <c r="J2032" s="47"/>
      <c r="K2032" s="45"/>
      <c r="L2032" s="107"/>
      <c r="M2032" s="107"/>
      <c r="N2032" s="107"/>
      <c r="O2032" s="205"/>
    </row>
    <row r="2033" spans="1:15" ht="15" customHeight="1" x14ac:dyDescent="0.25">
      <c r="A2033" s="104"/>
      <c r="B2033" s="41"/>
      <c r="C2033" s="43"/>
      <c r="D2033" s="41"/>
      <c r="E2033" s="41"/>
      <c r="F2033" s="42"/>
      <c r="G2033" s="41"/>
      <c r="H2033" s="41"/>
      <c r="I2033" s="44"/>
      <c r="J2033" s="47"/>
      <c r="K2033" s="45"/>
      <c r="L2033" s="107"/>
      <c r="M2033" s="107"/>
      <c r="N2033" s="107"/>
      <c r="O2033" s="205"/>
    </row>
    <row r="2034" spans="1:15" ht="15" customHeight="1" x14ac:dyDescent="0.25">
      <c r="A2034" s="104"/>
      <c r="B2034" s="41"/>
      <c r="C2034" s="43"/>
      <c r="D2034" s="41"/>
      <c r="E2034" s="41"/>
      <c r="F2034" s="42"/>
      <c r="G2034" s="41"/>
      <c r="H2034" s="41"/>
      <c r="I2034" s="44"/>
      <c r="J2034" s="47"/>
      <c r="K2034" s="45"/>
      <c r="L2034" s="107"/>
      <c r="M2034" s="107"/>
      <c r="N2034" s="107"/>
      <c r="O2034" s="205"/>
    </row>
    <row r="2035" spans="1:15" ht="15" customHeight="1" x14ac:dyDescent="0.25">
      <c r="A2035" s="104"/>
      <c r="B2035" s="41"/>
      <c r="C2035" s="43"/>
      <c r="D2035" s="41"/>
      <c r="E2035" s="41"/>
      <c r="F2035" s="42"/>
      <c r="G2035" s="41"/>
      <c r="H2035" s="41"/>
      <c r="I2035" s="44"/>
      <c r="J2035" s="47"/>
      <c r="K2035" s="45"/>
      <c r="L2035" s="107"/>
      <c r="M2035" s="107"/>
      <c r="N2035" s="107"/>
      <c r="O2035" s="205"/>
    </row>
    <row r="2036" spans="1:15" ht="15" customHeight="1" x14ac:dyDescent="0.25">
      <c r="A2036" s="104"/>
      <c r="B2036" s="41"/>
      <c r="C2036" s="43"/>
      <c r="D2036" s="41"/>
      <c r="E2036" s="41"/>
      <c r="F2036" s="42"/>
      <c r="G2036" s="41"/>
      <c r="H2036" s="41"/>
      <c r="I2036" s="44"/>
      <c r="J2036" s="47"/>
      <c r="K2036" s="45"/>
      <c r="L2036" s="107"/>
      <c r="M2036" s="107"/>
      <c r="N2036" s="107"/>
      <c r="O2036" s="205"/>
    </row>
    <row r="2037" spans="1:15" ht="15" customHeight="1" x14ac:dyDescent="0.25">
      <c r="A2037" s="104"/>
      <c r="B2037" s="41"/>
      <c r="C2037" s="43"/>
      <c r="D2037" s="41"/>
      <c r="E2037" s="41"/>
      <c r="F2037" s="42"/>
      <c r="G2037" s="41"/>
      <c r="H2037" s="41"/>
      <c r="I2037" s="44"/>
      <c r="J2037" s="47"/>
      <c r="K2037" s="45"/>
      <c r="L2037" s="107"/>
      <c r="M2037" s="107"/>
      <c r="N2037" s="107"/>
      <c r="O2037" s="205"/>
    </row>
    <row r="2038" spans="1:15" ht="15" customHeight="1" x14ac:dyDescent="0.25">
      <c r="A2038" s="104"/>
      <c r="B2038" s="41"/>
      <c r="C2038" s="43"/>
      <c r="D2038" s="41"/>
      <c r="E2038" s="41"/>
      <c r="F2038" s="42"/>
      <c r="G2038" s="41"/>
      <c r="H2038" s="41"/>
      <c r="I2038" s="44"/>
      <c r="J2038" s="47"/>
      <c r="K2038" s="45"/>
      <c r="L2038" s="107"/>
      <c r="M2038" s="107"/>
      <c r="N2038" s="107"/>
      <c r="O2038" s="205"/>
    </row>
    <row r="2039" spans="1:15" ht="15" customHeight="1" x14ac:dyDescent="0.25">
      <c r="A2039" s="104"/>
      <c r="B2039" s="41"/>
      <c r="C2039" s="43"/>
      <c r="D2039" s="41"/>
      <c r="E2039" s="41"/>
      <c r="F2039" s="42"/>
      <c r="G2039" s="41"/>
      <c r="H2039" s="41"/>
      <c r="I2039" s="44"/>
      <c r="J2039" s="47"/>
      <c r="K2039" s="45"/>
      <c r="L2039" s="107"/>
      <c r="M2039" s="107"/>
      <c r="N2039" s="107"/>
      <c r="O2039" s="205"/>
    </row>
    <row r="2040" spans="1:15" ht="15" customHeight="1" x14ac:dyDescent="0.25">
      <c r="A2040" s="104"/>
      <c r="B2040" s="41"/>
      <c r="C2040" s="43"/>
      <c r="D2040" s="41"/>
      <c r="E2040" s="41"/>
      <c r="F2040" s="42"/>
      <c r="G2040" s="41"/>
      <c r="H2040" s="41"/>
      <c r="I2040" s="44"/>
      <c r="J2040" s="47"/>
      <c r="K2040" s="45"/>
      <c r="L2040" s="107"/>
      <c r="M2040" s="107"/>
      <c r="N2040" s="107"/>
      <c r="O2040" s="205"/>
    </row>
    <row r="2041" spans="1:15" ht="15" customHeight="1" x14ac:dyDescent="0.25">
      <c r="A2041" s="104"/>
      <c r="B2041" s="41"/>
      <c r="C2041" s="43"/>
      <c r="D2041" s="41"/>
      <c r="E2041" s="41"/>
      <c r="F2041" s="42"/>
      <c r="G2041" s="41"/>
      <c r="H2041" s="41"/>
      <c r="I2041" s="44"/>
      <c r="J2041" s="47"/>
      <c r="K2041" s="45"/>
      <c r="L2041" s="107"/>
      <c r="M2041" s="107"/>
      <c r="N2041" s="107"/>
      <c r="O2041" s="205"/>
    </row>
    <row r="2042" spans="1:15" ht="15" customHeight="1" x14ac:dyDescent="0.25">
      <c r="A2042" s="104"/>
      <c r="B2042" s="41"/>
      <c r="C2042" s="43"/>
      <c r="D2042" s="41"/>
      <c r="E2042" s="41"/>
      <c r="F2042" s="42"/>
      <c r="G2042" s="41"/>
      <c r="H2042" s="41"/>
      <c r="I2042" s="44"/>
      <c r="J2042" s="47"/>
      <c r="K2042" s="45"/>
      <c r="L2042" s="107"/>
      <c r="M2042" s="107"/>
      <c r="N2042" s="107"/>
      <c r="O2042" s="205"/>
    </row>
    <row r="2043" spans="1:15" ht="15" customHeight="1" x14ac:dyDescent="0.25">
      <c r="A2043" s="104"/>
      <c r="B2043" s="41"/>
      <c r="C2043" s="43"/>
      <c r="D2043" s="41"/>
      <c r="E2043" s="41"/>
      <c r="F2043" s="42"/>
      <c r="G2043" s="41"/>
      <c r="H2043" s="41"/>
      <c r="I2043" s="44"/>
      <c r="J2043" s="47"/>
      <c r="K2043" s="45"/>
      <c r="L2043" s="107"/>
      <c r="M2043" s="107"/>
      <c r="N2043" s="107"/>
      <c r="O2043" s="205"/>
    </row>
    <row r="2044" spans="1:15" ht="15" customHeight="1" x14ac:dyDescent="0.25">
      <c r="A2044" s="104"/>
      <c r="B2044" s="41"/>
      <c r="C2044" s="43"/>
      <c r="D2044" s="41"/>
      <c r="E2044" s="41"/>
      <c r="F2044" s="42"/>
      <c r="G2044" s="41"/>
      <c r="H2044" s="41"/>
      <c r="I2044" s="44"/>
      <c r="J2044" s="47"/>
      <c r="K2044" s="45"/>
      <c r="L2044" s="107"/>
      <c r="M2044" s="107"/>
      <c r="N2044" s="107"/>
      <c r="O2044" s="205"/>
    </row>
    <row r="2045" spans="1:15" ht="15" customHeight="1" x14ac:dyDescent="0.25">
      <c r="A2045" s="104"/>
      <c r="B2045" s="41"/>
      <c r="C2045" s="43"/>
      <c r="D2045" s="41"/>
      <c r="E2045" s="41"/>
      <c r="F2045" s="42"/>
      <c r="G2045" s="41"/>
      <c r="H2045" s="41"/>
      <c r="I2045" s="44"/>
      <c r="J2045" s="47"/>
      <c r="K2045" s="45"/>
      <c r="L2045" s="107"/>
      <c r="M2045" s="107"/>
      <c r="N2045" s="107"/>
      <c r="O2045" s="205"/>
    </row>
    <row r="2046" spans="1:15" ht="15" customHeight="1" x14ac:dyDescent="0.25">
      <c r="A2046" s="104"/>
      <c r="B2046" s="41"/>
      <c r="C2046" s="43"/>
      <c r="D2046" s="41"/>
      <c r="E2046" s="41"/>
      <c r="F2046" s="42"/>
      <c r="G2046" s="41"/>
      <c r="H2046" s="41"/>
      <c r="I2046" s="44"/>
      <c r="J2046" s="47"/>
      <c r="K2046" s="45"/>
      <c r="L2046" s="107"/>
      <c r="M2046" s="107"/>
      <c r="N2046" s="107"/>
      <c r="O2046" s="205"/>
    </row>
    <row r="2047" spans="1:15" ht="15" customHeight="1" x14ac:dyDescent="0.25">
      <c r="A2047" s="104"/>
      <c r="B2047" s="41"/>
      <c r="C2047" s="43"/>
      <c r="D2047" s="41"/>
      <c r="E2047" s="41"/>
      <c r="F2047" s="42"/>
      <c r="G2047" s="41"/>
      <c r="H2047" s="41"/>
      <c r="I2047" s="44"/>
      <c r="J2047" s="47"/>
      <c r="K2047" s="45"/>
      <c r="L2047" s="107"/>
      <c r="M2047" s="107"/>
      <c r="N2047" s="107"/>
      <c r="O2047" s="205"/>
    </row>
    <row r="2048" spans="1:15" ht="15" customHeight="1" x14ac:dyDescent="0.25">
      <c r="A2048" s="104"/>
      <c r="B2048" s="41"/>
      <c r="C2048" s="43"/>
      <c r="D2048" s="41"/>
      <c r="E2048" s="41"/>
      <c r="F2048" s="42"/>
      <c r="G2048" s="41"/>
      <c r="H2048" s="41"/>
      <c r="I2048" s="44"/>
      <c r="J2048" s="47"/>
      <c r="K2048" s="45"/>
      <c r="L2048" s="107"/>
      <c r="M2048" s="107"/>
      <c r="N2048" s="107"/>
      <c r="O2048" s="205"/>
    </row>
    <row r="2049" spans="1:15" ht="15" customHeight="1" x14ac:dyDescent="0.25">
      <c r="A2049" s="104"/>
      <c r="B2049" s="41"/>
      <c r="C2049" s="43"/>
      <c r="D2049" s="41"/>
      <c r="E2049" s="41"/>
      <c r="F2049" s="42"/>
      <c r="G2049" s="41"/>
      <c r="H2049" s="41"/>
      <c r="I2049" s="44"/>
      <c r="J2049" s="47"/>
      <c r="K2049" s="45"/>
      <c r="L2049" s="107"/>
      <c r="M2049" s="107"/>
      <c r="N2049" s="107"/>
      <c r="O2049" s="205"/>
    </row>
    <row r="2050" spans="1:15" ht="15" customHeight="1" x14ac:dyDescent="0.25">
      <c r="A2050" s="104"/>
      <c r="B2050" s="41"/>
      <c r="C2050" s="43"/>
      <c r="D2050" s="41"/>
      <c r="E2050" s="41"/>
      <c r="F2050" s="42"/>
      <c r="G2050" s="41"/>
      <c r="H2050" s="41"/>
      <c r="I2050" s="44"/>
      <c r="J2050" s="47"/>
      <c r="K2050" s="45"/>
      <c r="L2050" s="107"/>
      <c r="M2050" s="107"/>
      <c r="N2050" s="107"/>
      <c r="O2050" s="205"/>
    </row>
    <row r="2051" spans="1:15" ht="15" customHeight="1" x14ac:dyDescent="0.25">
      <c r="A2051" s="104"/>
      <c r="B2051" s="41"/>
      <c r="C2051" s="43"/>
      <c r="D2051" s="41"/>
      <c r="E2051" s="41"/>
      <c r="F2051" s="42"/>
      <c r="G2051" s="41"/>
      <c r="H2051" s="41"/>
      <c r="I2051" s="44"/>
      <c r="J2051" s="47"/>
      <c r="K2051" s="45"/>
      <c r="L2051" s="107"/>
      <c r="M2051" s="107"/>
      <c r="N2051" s="107"/>
      <c r="O2051" s="205"/>
    </row>
    <row r="2052" spans="1:15" ht="15" customHeight="1" x14ac:dyDescent="0.25">
      <c r="A2052" s="104"/>
      <c r="B2052" s="41"/>
      <c r="C2052" s="43"/>
      <c r="D2052" s="41"/>
      <c r="E2052" s="41"/>
      <c r="F2052" s="42"/>
      <c r="G2052" s="41"/>
      <c r="H2052" s="41"/>
      <c r="I2052" s="44"/>
      <c r="J2052" s="47"/>
      <c r="K2052" s="45"/>
      <c r="L2052" s="107"/>
      <c r="M2052" s="107"/>
      <c r="N2052" s="107"/>
      <c r="O2052" s="205"/>
    </row>
    <row r="2053" spans="1:15" ht="15" customHeight="1" x14ac:dyDescent="0.25">
      <c r="A2053" s="104"/>
      <c r="B2053" s="41"/>
      <c r="C2053" s="43"/>
      <c r="D2053" s="41"/>
      <c r="E2053" s="41"/>
      <c r="F2053" s="42"/>
      <c r="G2053" s="41"/>
      <c r="H2053" s="41"/>
      <c r="I2053" s="44"/>
      <c r="J2053" s="47"/>
      <c r="K2053" s="45"/>
      <c r="L2053" s="107"/>
      <c r="M2053" s="107"/>
      <c r="N2053" s="107"/>
      <c r="O2053" s="205"/>
    </row>
    <row r="2054" spans="1:15" ht="15" customHeight="1" x14ac:dyDescent="0.25">
      <c r="A2054" s="104"/>
      <c r="B2054" s="41"/>
      <c r="C2054" s="43"/>
      <c r="D2054" s="41"/>
      <c r="E2054" s="41"/>
      <c r="F2054" s="42"/>
      <c r="G2054" s="41"/>
      <c r="H2054" s="41"/>
      <c r="I2054" s="44"/>
      <c r="J2054" s="47"/>
      <c r="K2054" s="45"/>
      <c r="L2054" s="107"/>
      <c r="M2054" s="107"/>
      <c r="N2054" s="107"/>
      <c r="O2054" s="205"/>
    </row>
    <row r="2055" spans="1:15" ht="15" customHeight="1" x14ac:dyDescent="0.25">
      <c r="A2055" s="104"/>
      <c r="B2055" s="41"/>
      <c r="C2055" s="43"/>
      <c r="D2055" s="41"/>
      <c r="E2055" s="41"/>
      <c r="F2055" s="42"/>
      <c r="G2055" s="41"/>
      <c r="H2055" s="41"/>
      <c r="I2055" s="44"/>
      <c r="J2055" s="47"/>
      <c r="K2055" s="45"/>
      <c r="L2055" s="107"/>
      <c r="M2055" s="107"/>
      <c r="N2055" s="107"/>
      <c r="O2055" s="205"/>
    </row>
    <row r="2056" spans="1:15" ht="15" customHeight="1" x14ac:dyDescent="0.25">
      <c r="A2056" s="104"/>
      <c r="B2056" s="41"/>
      <c r="C2056" s="43"/>
      <c r="D2056" s="41"/>
      <c r="E2056" s="41"/>
      <c r="F2056" s="42"/>
      <c r="G2056" s="41"/>
      <c r="H2056" s="41"/>
      <c r="I2056" s="44"/>
      <c r="J2056" s="47"/>
      <c r="K2056" s="45"/>
      <c r="L2056" s="107"/>
      <c r="M2056" s="107"/>
      <c r="N2056" s="107"/>
      <c r="O2056" s="205"/>
    </row>
    <row r="2057" spans="1:15" ht="15" customHeight="1" x14ac:dyDescent="0.25">
      <c r="A2057" s="104"/>
      <c r="B2057" s="41"/>
      <c r="C2057" s="43"/>
      <c r="D2057" s="41"/>
      <c r="E2057" s="41"/>
      <c r="F2057" s="42"/>
      <c r="G2057" s="41"/>
      <c r="H2057" s="41"/>
      <c r="I2057" s="44"/>
      <c r="J2057" s="47"/>
      <c r="K2057" s="45"/>
      <c r="L2057" s="107"/>
      <c r="M2057" s="107"/>
      <c r="N2057" s="107"/>
      <c r="O2057" s="205"/>
    </row>
    <row r="2058" spans="1:15" ht="15" customHeight="1" x14ac:dyDescent="0.25">
      <c r="A2058" s="104"/>
      <c r="B2058" s="41"/>
      <c r="C2058" s="43"/>
      <c r="D2058" s="41"/>
      <c r="E2058" s="41"/>
      <c r="F2058" s="42"/>
      <c r="G2058" s="41"/>
      <c r="H2058" s="41"/>
      <c r="I2058" s="44"/>
      <c r="J2058" s="47"/>
      <c r="K2058" s="45"/>
      <c r="L2058" s="107"/>
      <c r="M2058" s="107"/>
      <c r="N2058" s="107"/>
      <c r="O2058" s="205"/>
    </row>
    <row r="2059" spans="1:15" ht="15" customHeight="1" x14ac:dyDescent="0.25">
      <c r="A2059" s="104"/>
      <c r="B2059" s="41"/>
      <c r="C2059" s="43"/>
      <c r="D2059" s="41"/>
      <c r="E2059" s="41"/>
      <c r="F2059" s="42"/>
      <c r="G2059" s="41"/>
      <c r="H2059" s="41"/>
      <c r="I2059" s="44"/>
      <c r="J2059" s="47"/>
      <c r="K2059" s="45"/>
      <c r="L2059" s="107"/>
      <c r="M2059" s="107"/>
      <c r="N2059" s="107"/>
      <c r="O2059" s="205"/>
    </row>
    <row r="2060" spans="1:15" ht="15" customHeight="1" x14ac:dyDescent="0.25">
      <c r="A2060" s="104"/>
      <c r="B2060" s="41"/>
      <c r="C2060" s="43"/>
      <c r="D2060" s="41"/>
      <c r="E2060" s="41"/>
      <c r="F2060" s="42"/>
      <c r="G2060" s="41"/>
      <c r="H2060" s="41"/>
      <c r="I2060" s="44"/>
      <c r="J2060" s="47"/>
      <c r="K2060" s="45"/>
      <c r="L2060" s="107"/>
      <c r="M2060" s="107"/>
      <c r="N2060" s="107"/>
      <c r="O2060" s="205"/>
    </row>
    <row r="2061" spans="1:15" ht="15" customHeight="1" x14ac:dyDescent="0.25">
      <c r="A2061" s="104"/>
      <c r="B2061" s="41"/>
      <c r="C2061" s="43"/>
      <c r="D2061" s="41"/>
      <c r="E2061" s="41"/>
      <c r="F2061" s="42"/>
      <c r="G2061" s="41"/>
      <c r="H2061" s="41"/>
      <c r="I2061" s="44"/>
      <c r="J2061" s="47"/>
      <c r="K2061" s="45"/>
      <c r="L2061" s="107"/>
      <c r="M2061" s="107"/>
      <c r="N2061" s="107"/>
      <c r="O2061" s="205"/>
    </row>
    <row r="2062" spans="1:15" ht="15" customHeight="1" x14ac:dyDescent="0.25">
      <c r="A2062" s="104"/>
      <c r="B2062" s="41"/>
      <c r="C2062" s="43"/>
      <c r="D2062" s="41"/>
      <c r="E2062" s="41"/>
      <c r="F2062" s="42"/>
      <c r="G2062" s="41"/>
      <c r="H2062" s="41"/>
      <c r="I2062" s="44"/>
      <c r="J2062" s="47"/>
      <c r="K2062" s="45"/>
      <c r="L2062" s="107"/>
      <c r="M2062" s="107"/>
      <c r="N2062" s="107"/>
      <c r="O2062" s="205"/>
    </row>
    <row r="2063" spans="1:15" ht="15" customHeight="1" x14ac:dyDescent="0.25">
      <c r="A2063" s="104"/>
      <c r="B2063" s="41"/>
      <c r="C2063" s="43"/>
      <c r="D2063" s="41"/>
      <c r="E2063" s="41"/>
      <c r="F2063" s="42"/>
      <c r="G2063" s="41"/>
      <c r="H2063" s="41"/>
      <c r="I2063" s="44"/>
      <c r="J2063" s="47"/>
      <c r="K2063" s="45"/>
      <c r="L2063" s="107"/>
      <c r="M2063" s="107"/>
      <c r="N2063" s="107"/>
      <c r="O2063" s="205"/>
    </row>
    <row r="2064" spans="1:15" ht="15" customHeight="1" x14ac:dyDescent="0.25">
      <c r="A2064" s="104"/>
      <c r="B2064" s="41"/>
      <c r="C2064" s="43"/>
      <c r="D2064" s="41"/>
      <c r="E2064" s="41"/>
      <c r="F2064" s="42"/>
      <c r="G2064" s="41"/>
      <c r="H2064" s="41"/>
      <c r="I2064" s="44"/>
      <c r="J2064" s="47"/>
      <c r="K2064" s="45"/>
      <c r="L2064" s="107"/>
      <c r="M2064" s="107"/>
      <c r="N2064" s="107"/>
      <c r="O2064" s="205"/>
    </row>
    <row r="2065" spans="1:15" ht="15" customHeight="1" x14ac:dyDescent="0.25">
      <c r="A2065" s="104"/>
      <c r="B2065" s="41"/>
      <c r="C2065" s="43"/>
      <c r="D2065" s="41"/>
      <c r="E2065" s="41"/>
      <c r="F2065" s="42"/>
      <c r="G2065" s="41"/>
      <c r="H2065" s="41"/>
      <c r="I2065" s="44"/>
      <c r="J2065" s="47"/>
      <c r="K2065" s="45"/>
      <c r="L2065" s="107"/>
      <c r="M2065" s="107"/>
      <c r="N2065" s="107"/>
      <c r="O2065" s="205"/>
    </row>
    <row r="2066" spans="1:15" ht="15" customHeight="1" x14ac:dyDescent="0.25">
      <c r="A2066" s="104"/>
      <c r="B2066" s="41"/>
      <c r="C2066" s="43"/>
      <c r="D2066" s="41"/>
      <c r="E2066" s="41"/>
      <c r="F2066" s="42"/>
      <c r="G2066" s="41"/>
      <c r="H2066" s="41"/>
      <c r="I2066" s="44"/>
      <c r="J2066" s="47"/>
      <c r="K2066" s="45"/>
      <c r="L2066" s="107"/>
      <c r="M2066" s="107"/>
      <c r="N2066" s="107"/>
      <c r="O2066" s="205"/>
    </row>
    <row r="2067" spans="1:15" ht="15" customHeight="1" x14ac:dyDescent="0.25">
      <c r="A2067" s="104"/>
      <c r="B2067" s="41"/>
      <c r="C2067" s="43"/>
      <c r="D2067" s="41"/>
      <c r="E2067" s="41"/>
      <c r="F2067" s="42"/>
      <c r="G2067" s="41"/>
      <c r="H2067" s="41"/>
      <c r="I2067" s="44"/>
      <c r="J2067" s="47"/>
      <c r="K2067" s="45"/>
      <c r="L2067" s="107"/>
      <c r="M2067" s="107"/>
      <c r="N2067" s="107"/>
      <c r="O2067" s="205"/>
    </row>
    <row r="2068" spans="1:15" ht="15" customHeight="1" x14ac:dyDescent="0.25">
      <c r="A2068" s="104"/>
      <c r="B2068" s="41"/>
      <c r="C2068" s="43"/>
      <c r="D2068" s="41"/>
      <c r="E2068" s="41"/>
      <c r="F2068" s="42"/>
      <c r="G2068" s="41"/>
      <c r="H2068" s="41"/>
      <c r="I2068" s="44"/>
      <c r="J2068" s="47"/>
      <c r="K2068" s="45"/>
      <c r="L2068" s="107"/>
      <c r="M2068" s="107"/>
      <c r="N2068" s="107"/>
      <c r="O2068" s="205"/>
    </row>
    <row r="2069" spans="1:15" ht="15" customHeight="1" x14ac:dyDescent="0.25">
      <c r="A2069" s="104"/>
      <c r="B2069" s="41"/>
      <c r="C2069" s="43"/>
      <c r="D2069" s="41"/>
      <c r="E2069" s="41"/>
      <c r="F2069" s="42"/>
      <c r="G2069" s="41"/>
      <c r="H2069" s="41"/>
      <c r="I2069" s="44"/>
      <c r="J2069" s="47"/>
      <c r="K2069" s="45"/>
      <c r="L2069" s="107"/>
      <c r="M2069" s="107"/>
      <c r="N2069" s="107"/>
      <c r="O2069" s="205"/>
    </row>
    <row r="2070" spans="1:15" ht="15" customHeight="1" x14ac:dyDescent="0.25">
      <c r="A2070" s="104"/>
      <c r="B2070" s="41"/>
      <c r="C2070" s="43"/>
      <c r="D2070" s="41"/>
      <c r="E2070" s="41"/>
      <c r="F2070" s="42"/>
      <c r="G2070" s="41"/>
      <c r="H2070" s="41"/>
      <c r="I2070" s="44"/>
      <c r="J2070" s="47"/>
      <c r="K2070" s="45"/>
      <c r="L2070" s="107"/>
      <c r="M2070" s="107"/>
      <c r="N2070" s="107"/>
      <c r="O2070" s="205"/>
    </row>
    <row r="2071" spans="1:15" ht="15" customHeight="1" x14ac:dyDescent="0.25">
      <c r="A2071" s="104"/>
      <c r="B2071" s="41"/>
      <c r="C2071" s="43"/>
      <c r="D2071" s="41"/>
      <c r="E2071" s="41"/>
      <c r="F2071" s="42"/>
      <c r="G2071" s="41"/>
      <c r="H2071" s="41"/>
      <c r="I2071" s="44"/>
      <c r="J2071" s="47"/>
      <c r="K2071" s="45"/>
      <c r="L2071" s="107"/>
      <c r="M2071" s="107"/>
      <c r="N2071" s="107"/>
      <c r="O2071" s="205"/>
    </row>
    <row r="2072" spans="1:15" ht="15" customHeight="1" x14ac:dyDescent="0.25">
      <c r="A2072" s="104"/>
      <c r="B2072" s="41"/>
      <c r="C2072" s="43"/>
      <c r="D2072" s="41"/>
      <c r="E2072" s="41"/>
      <c r="F2072" s="42"/>
      <c r="G2072" s="41"/>
      <c r="H2072" s="41"/>
      <c r="I2072" s="44"/>
      <c r="J2072" s="47"/>
      <c r="K2072" s="45"/>
      <c r="L2072" s="107"/>
      <c r="M2072" s="107"/>
      <c r="N2072" s="107"/>
      <c r="O2072" s="205"/>
    </row>
    <row r="2073" spans="1:15" ht="15" customHeight="1" x14ac:dyDescent="0.25">
      <c r="A2073" s="104"/>
      <c r="B2073" s="41"/>
      <c r="C2073" s="43"/>
      <c r="D2073" s="41"/>
      <c r="E2073" s="41"/>
      <c r="F2073" s="42"/>
      <c r="G2073" s="41"/>
      <c r="H2073" s="41"/>
      <c r="I2073" s="44"/>
      <c r="J2073" s="47"/>
      <c r="K2073" s="45"/>
      <c r="L2073" s="107"/>
      <c r="M2073" s="107"/>
      <c r="N2073" s="107"/>
      <c r="O2073" s="205"/>
    </row>
    <row r="2074" spans="1:15" ht="15" customHeight="1" x14ac:dyDescent="0.25">
      <c r="A2074" s="104"/>
      <c r="B2074" s="41"/>
      <c r="C2074" s="43"/>
      <c r="D2074" s="41"/>
      <c r="E2074" s="41"/>
      <c r="F2074" s="42"/>
      <c r="G2074" s="41"/>
      <c r="H2074" s="41"/>
      <c r="I2074" s="44"/>
      <c r="J2074" s="47"/>
      <c r="K2074" s="45"/>
      <c r="L2074" s="107"/>
      <c r="M2074" s="107"/>
      <c r="N2074" s="107"/>
      <c r="O2074" s="205"/>
    </row>
    <row r="2075" spans="1:15" ht="15" customHeight="1" x14ac:dyDescent="0.25">
      <c r="A2075" s="104"/>
      <c r="B2075" s="41"/>
      <c r="C2075" s="43"/>
      <c r="D2075" s="41"/>
      <c r="E2075" s="41"/>
      <c r="F2075" s="42"/>
      <c r="G2075" s="41"/>
      <c r="H2075" s="41"/>
      <c r="I2075" s="44"/>
      <c r="J2075" s="47"/>
      <c r="K2075" s="45"/>
      <c r="L2075" s="107"/>
      <c r="M2075" s="107"/>
      <c r="N2075" s="107"/>
      <c r="O2075" s="205"/>
    </row>
    <row r="2076" spans="1:15" ht="15" customHeight="1" x14ac:dyDescent="0.25">
      <c r="A2076" s="104"/>
      <c r="B2076" s="41"/>
      <c r="C2076" s="43"/>
      <c r="D2076" s="41"/>
      <c r="E2076" s="41"/>
      <c r="F2076" s="42"/>
      <c r="G2076" s="41"/>
      <c r="H2076" s="41"/>
      <c r="I2076" s="44"/>
      <c r="J2076" s="47"/>
      <c r="K2076" s="45"/>
      <c r="L2076" s="107"/>
      <c r="M2076" s="107"/>
      <c r="N2076" s="107"/>
      <c r="O2076" s="205"/>
    </row>
    <row r="2077" spans="1:15" ht="15" customHeight="1" x14ac:dyDescent="0.25">
      <c r="A2077" s="104"/>
      <c r="B2077" s="41"/>
      <c r="C2077" s="43"/>
      <c r="D2077" s="41"/>
      <c r="E2077" s="41"/>
      <c r="F2077" s="42"/>
      <c r="G2077" s="41"/>
      <c r="H2077" s="41"/>
      <c r="I2077" s="44"/>
      <c r="J2077" s="47"/>
      <c r="K2077" s="45"/>
      <c r="L2077" s="107"/>
      <c r="M2077" s="107"/>
      <c r="N2077" s="107"/>
      <c r="O2077" s="205"/>
    </row>
    <row r="2078" spans="1:15" ht="15" customHeight="1" x14ac:dyDescent="0.25">
      <c r="A2078" s="104"/>
      <c r="B2078" s="41"/>
      <c r="C2078" s="43"/>
      <c r="D2078" s="41"/>
      <c r="E2078" s="41"/>
      <c r="F2078" s="42"/>
      <c r="G2078" s="41"/>
      <c r="H2078" s="41"/>
      <c r="I2078" s="44"/>
      <c r="J2078" s="47"/>
      <c r="K2078" s="45"/>
      <c r="L2078" s="107"/>
      <c r="M2078" s="107"/>
      <c r="N2078" s="107"/>
      <c r="O2078" s="205"/>
    </row>
    <row r="2079" spans="1:15" ht="15" customHeight="1" x14ac:dyDescent="0.25">
      <c r="A2079" s="104"/>
      <c r="B2079" s="41"/>
      <c r="C2079" s="43"/>
      <c r="D2079" s="41"/>
      <c r="E2079" s="41"/>
      <c r="F2079" s="42"/>
      <c r="G2079" s="41"/>
      <c r="H2079" s="41"/>
      <c r="I2079" s="44"/>
      <c r="J2079" s="47"/>
      <c r="K2079" s="45"/>
      <c r="L2079" s="107"/>
      <c r="M2079" s="107"/>
      <c r="N2079" s="107"/>
      <c r="O2079" s="205"/>
    </row>
    <row r="2080" spans="1:15" ht="15" customHeight="1" x14ac:dyDescent="0.25">
      <c r="A2080" s="104"/>
      <c r="B2080" s="41"/>
      <c r="C2080" s="43"/>
      <c r="D2080" s="41"/>
      <c r="E2080" s="41"/>
      <c r="F2080" s="42"/>
      <c r="G2080" s="41"/>
      <c r="H2080" s="41"/>
      <c r="I2080" s="44"/>
      <c r="J2080" s="47"/>
      <c r="K2080" s="45"/>
      <c r="L2080" s="107"/>
      <c r="M2080" s="107"/>
      <c r="N2080" s="107"/>
      <c r="O2080" s="205"/>
    </row>
    <row r="2081" spans="1:15" ht="15" customHeight="1" x14ac:dyDescent="0.25">
      <c r="A2081" s="104"/>
      <c r="B2081" s="41"/>
      <c r="C2081" s="43"/>
      <c r="D2081" s="41"/>
      <c r="E2081" s="41"/>
      <c r="F2081" s="42"/>
      <c r="G2081" s="41"/>
      <c r="H2081" s="41"/>
      <c r="I2081" s="44"/>
      <c r="J2081" s="47"/>
      <c r="K2081" s="45"/>
      <c r="L2081" s="107"/>
      <c r="M2081" s="107"/>
      <c r="N2081" s="107"/>
      <c r="O2081" s="205"/>
    </row>
    <row r="2082" spans="1:15" ht="15" customHeight="1" x14ac:dyDescent="0.25">
      <c r="A2082" s="104"/>
      <c r="B2082" s="41"/>
      <c r="C2082" s="43"/>
      <c r="D2082" s="41"/>
      <c r="E2082" s="41"/>
      <c r="F2082" s="42"/>
      <c r="G2082" s="41"/>
      <c r="H2082" s="41"/>
      <c r="I2082" s="44"/>
      <c r="J2082" s="47"/>
      <c r="K2082" s="45"/>
      <c r="L2082" s="107"/>
      <c r="M2082" s="107"/>
      <c r="N2082" s="107"/>
      <c r="O2082" s="205"/>
    </row>
    <row r="2083" spans="1:15" ht="15" customHeight="1" x14ac:dyDescent="0.25">
      <c r="A2083" s="104"/>
      <c r="B2083" s="41"/>
      <c r="C2083" s="43"/>
      <c r="D2083" s="41"/>
      <c r="E2083" s="41"/>
      <c r="F2083" s="42"/>
      <c r="G2083" s="41"/>
      <c r="H2083" s="41"/>
      <c r="I2083" s="44"/>
      <c r="J2083" s="47"/>
      <c r="K2083" s="45"/>
      <c r="L2083" s="107"/>
      <c r="M2083" s="107"/>
      <c r="N2083" s="107"/>
      <c r="O2083" s="205"/>
    </row>
    <row r="2084" spans="1:15" ht="15" customHeight="1" x14ac:dyDescent="0.25">
      <c r="A2084" s="104"/>
      <c r="B2084" s="41"/>
      <c r="C2084" s="43"/>
      <c r="D2084" s="41"/>
      <c r="E2084" s="41"/>
      <c r="F2084" s="42"/>
      <c r="G2084" s="41"/>
      <c r="H2084" s="41"/>
      <c r="I2084" s="44"/>
      <c r="J2084" s="47"/>
      <c r="K2084" s="45"/>
      <c r="L2084" s="107"/>
      <c r="M2084" s="107"/>
      <c r="N2084" s="107"/>
      <c r="O2084" s="205"/>
    </row>
    <row r="2085" spans="1:15" ht="15" customHeight="1" x14ac:dyDescent="0.25">
      <c r="A2085" s="104"/>
      <c r="B2085" s="41"/>
      <c r="C2085" s="43"/>
      <c r="D2085" s="41"/>
      <c r="E2085" s="41"/>
      <c r="F2085" s="42"/>
      <c r="G2085" s="41"/>
      <c r="H2085" s="41"/>
      <c r="I2085" s="44"/>
      <c r="J2085" s="47"/>
      <c r="K2085" s="45"/>
      <c r="L2085" s="107"/>
      <c r="M2085" s="107"/>
      <c r="N2085" s="107"/>
      <c r="O2085" s="205"/>
    </row>
    <row r="2086" spans="1:15" ht="15" customHeight="1" x14ac:dyDescent="0.25">
      <c r="A2086" s="104"/>
      <c r="B2086" s="41"/>
      <c r="C2086" s="43"/>
      <c r="D2086" s="41"/>
      <c r="E2086" s="41"/>
      <c r="F2086" s="42"/>
      <c r="G2086" s="41"/>
      <c r="H2086" s="41"/>
      <c r="I2086" s="44"/>
      <c r="J2086" s="47"/>
      <c r="K2086" s="45"/>
      <c r="L2086" s="107"/>
      <c r="M2086" s="107"/>
      <c r="N2086" s="107"/>
      <c r="O2086" s="205"/>
    </row>
    <row r="2087" spans="1:15" ht="15" customHeight="1" x14ac:dyDescent="0.25">
      <c r="A2087" s="104"/>
      <c r="B2087" s="41"/>
      <c r="C2087" s="43"/>
      <c r="D2087" s="41"/>
      <c r="E2087" s="41"/>
      <c r="F2087" s="42"/>
      <c r="G2087" s="41"/>
      <c r="H2087" s="41"/>
      <c r="I2087" s="44"/>
      <c r="J2087" s="47"/>
      <c r="K2087" s="45"/>
      <c r="L2087" s="107"/>
      <c r="M2087" s="107"/>
      <c r="N2087" s="107"/>
      <c r="O2087" s="205"/>
    </row>
    <row r="2088" spans="1:15" ht="15" customHeight="1" x14ac:dyDescent="0.25">
      <c r="A2088" s="104"/>
      <c r="B2088" s="41"/>
      <c r="C2088" s="43"/>
      <c r="D2088" s="41"/>
      <c r="E2088" s="41"/>
      <c r="F2088" s="42"/>
      <c r="G2088" s="41"/>
      <c r="H2088" s="41"/>
      <c r="I2088" s="44"/>
      <c r="J2088" s="47"/>
      <c r="K2088" s="45"/>
      <c r="L2088" s="107"/>
      <c r="M2088" s="107"/>
      <c r="N2088" s="107"/>
      <c r="O2088" s="205"/>
    </row>
    <row r="2089" spans="1:15" ht="15" customHeight="1" x14ac:dyDescent="0.25">
      <c r="A2089" s="104"/>
      <c r="B2089" s="41"/>
      <c r="C2089" s="43"/>
      <c r="D2089" s="41"/>
      <c r="E2089" s="41"/>
      <c r="F2089" s="42"/>
      <c r="G2089" s="41"/>
      <c r="H2089" s="41"/>
      <c r="I2089" s="44"/>
      <c r="J2089" s="47"/>
      <c r="K2089" s="45"/>
      <c r="L2089" s="107"/>
      <c r="M2089" s="107"/>
      <c r="N2089" s="107"/>
      <c r="O2089" s="205"/>
    </row>
    <row r="2090" spans="1:15" ht="15" customHeight="1" x14ac:dyDescent="0.25">
      <c r="A2090" s="104"/>
      <c r="B2090" s="41"/>
      <c r="C2090" s="43"/>
      <c r="D2090" s="41"/>
      <c r="E2090" s="41"/>
      <c r="F2090" s="42"/>
      <c r="G2090" s="41"/>
      <c r="H2090" s="41"/>
      <c r="I2090" s="44"/>
      <c r="J2090" s="47"/>
      <c r="K2090" s="45"/>
      <c r="L2090" s="107"/>
      <c r="M2090" s="107"/>
      <c r="N2090" s="107"/>
      <c r="O2090" s="205"/>
    </row>
    <row r="2091" spans="1:15" ht="15" customHeight="1" x14ac:dyDescent="0.25">
      <c r="A2091" s="104"/>
      <c r="B2091" s="41"/>
      <c r="C2091" s="43"/>
      <c r="D2091" s="41"/>
      <c r="E2091" s="41"/>
      <c r="F2091" s="42"/>
      <c r="G2091" s="41"/>
      <c r="H2091" s="41"/>
      <c r="I2091" s="44"/>
      <c r="J2091" s="47"/>
      <c r="K2091" s="45"/>
      <c r="L2091" s="107"/>
      <c r="M2091" s="107"/>
      <c r="N2091" s="107"/>
      <c r="O2091" s="205"/>
    </row>
    <row r="2092" spans="1:15" ht="15" customHeight="1" x14ac:dyDescent="0.25">
      <c r="A2092" s="104"/>
      <c r="B2092" s="41"/>
      <c r="C2092" s="43"/>
      <c r="D2092" s="41"/>
      <c r="E2092" s="41"/>
      <c r="F2092" s="42"/>
      <c r="G2092" s="41"/>
      <c r="H2092" s="41"/>
      <c r="I2092" s="44"/>
      <c r="J2092" s="47"/>
      <c r="K2092" s="45"/>
      <c r="L2092" s="107"/>
      <c r="M2092" s="107"/>
      <c r="N2092" s="107"/>
      <c r="O2092" s="205"/>
    </row>
    <row r="2093" spans="1:15" ht="15" customHeight="1" x14ac:dyDescent="0.25">
      <c r="A2093" s="104"/>
      <c r="B2093" s="41"/>
      <c r="C2093" s="43"/>
      <c r="D2093" s="41"/>
      <c r="E2093" s="41"/>
      <c r="F2093" s="42"/>
      <c r="G2093" s="41"/>
      <c r="H2093" s="41"/>
      <c r="I2093" s="44"/>
      <c r="J2093" s="47"/>
      <c r="K2093" s="45"/>
      <c r="L2093" s="107"/>
      <c r="M2093" s="107"/>
      <c r="N2093" s="107"/>
      <c r="O2093" s="205"/>
    </row>
    <row r="2094" spans="1:15" ht="15" customHeight="1" x14ac:dyDescent="0.25">
      <c r="A2094" s="104"/>
      <c r="B2094" s="41"/>
      <c r="C2094" s="43"/>
      <c r="D2094" s="41"/>
      <c r="E2094" s="41"/>
      <c r="F2094" s="42"/>
      <c r="G2094" s="41"/>
      <c r="H2094" s="41"/>
      <c r="I2094" s="44"/>
      <c r="J2094" s="47"/>
      <c r="K2094" s="45"/>
      <c r="L2094" s="107"/>
      <c r="M2094" s="107"/>
      <c r="N2094" s="107"/>
      <c r="O2094" s="205"/>
    </row>
    <row r="2095" spans="1:15" ht="15" customHeight="1" x14ac:dyDescent="0.25">
      <c r="A2095" s="104"/>
      <c r="B2095" s="41"/>
      <c r="C2095" s="43"/>
      <c r="D2095" s="41"/>
      <c r="E2095" s="41"/>
      <c r="F2095" s="42"/>
      <c r="G2095" s="41"/>
      <c r="H2095" s="41"/>
      <c r="I2095" s="44"/>
      <c r="J2095" s="47"/>
      <c r="K2095" s="45"/>
      <c r="L2095" s="107"/>
      <c r="M2095" s="107"/>
      <c r="N2095" s="107"/>
      <c r="O2095" s="205"/>
    </row>
    <row r="2096" spans="1:15" ht="15" customHeight="1" x14ac:dyDescent="0.25">
      <c r="A2096" s="104"/>
      <c r="B2096" s="41"/>
      <c r="C2096" s="43"/>
      <c r="D2096" s="41"/>
      <c r="E2096" s="41"/>
      <c r="F2096" s="42"/>
      <c r="G2096" s="41"/>
      <c r="H2096" s="41"/>
      <c r="I2096" s="44"/>
      <c r="J2096" s="47"/>
      <c r="K2096" s="45"/>
      <c r="L2096" s="107"/>
      <c r="M2096" s="107"/>
      <c r="N2096" s="107"/>
      <c r="O2096" s="205"/>
    </row>
    <row r="2097" spans="1:15" ht="15" customHeight="1" x14ac:dyDescent="0.25">
      <c r="A2097" s="104"/>
      <c r="B2097" s="41"/>
      <c r="C2097" s="43"/>
      <c r="D2097" s="41"/>
      <c r="E2097" s="41"/>
      <c r="F2097" s="42"/>
      <c r="G2097" s="41"/>
      <c r="H2097" s="41"/>
      <c r="I2097" s="44"/>
      <c r="J2097" s="47"/>
      <c r="K2097" s="45"/>
      <c r="L2097" s="107"/>
      <c r="M2097" s="107"/>
      <c r="N2097" s="107"/>
      <c r="O2097" s="205"/>
    </row>
    <row r="2098" spans="1:15" ht="15" customHeight="1" x14ac:dyDescent="0.25">
      <c r="A2098" s="104"/>
      <c r="B2098" s="41"/>
      <c r="C2098" s="43"/>
      <c r="D2098" s="41"/>
      <c r="E2098" s="41"/>
      <c r="F2098" s="42"/>
      <c r="G2098" s="41"/>
      <c r="H2098" s="41"/>
      <c r="I2098" s="44"/>
      <c r="J2098" s="47"/>
      <c r="K2098" s="45"/>
      <c r="L2098" s="107"/>
      <c r="M2098" s="107"/>
      <c r="N2098" s="107"/>
      <c r="O2098" s="205"/>
    </row>
    <row r="2099" spans="1:15" ht="15" customHeight="1" x14ac:dyDescent="0.25">
      <c r="A2099" s="104"/>
      <c r="B2099" s="41"/>
      <c r="C2099" s="43"/>
      <c r="D2099" s="41"/>
      <c r="E2099" s="41"/>
      <c r="F2099" s="42"/>
      <c r="G2099" s="41"/>
      <c r="H2099" s="41"/>
      <c r="I2099" s="44"/>
      <c r="J2099" s="47"/>
      <c r="K2099" s="45"/>
      <c r="L2099" s="107"/>
      <c r="M2099" s="107"/>
      <c r="N2099" s="107"/>
      <c r="O2099" s="205"/>
    </row>
    <row r="2100" spans="1:15" ht="15" customHeight="1" x14ac:dyDescent="0.25">
      <c r="A2100" s="104"/>
      <c r="B2100" s="41"/>
      <c r="C2100" s="43"/>
      <c r="D2100" s="41"/>
      <c r="E2100" s="41"/>
      <c r="F2100" s="42"/>
      <c r="G2100" s="41"/>
      <c r="H2100" s="41"/>
      <c r="I2100" s="44"/>
      <c r="J2100" s="47"/>
      <c r="K2100" s="45"/>
      <c r="L2100" s="107"/>
      <c r="M2100" s="107"/>
      <c r="N2100" s="107"/>
      <c r="O2100" s="205"/>
    </row>
    <row r="2101" spans="1:15" ht="15" customHeight="1" x14ac:dyDescent="0.25">
      <c r="A2101" s="104"/>
      <c r="B2101" s="41"/>
      <c r="C2101" s="43"/>
      <c r="D2101" s="41"/>
      <c r="E2101" s="41"/>
      <c r="F2101" s="42"/>
      <c r="G2101" s="41"/>
      <c r="H2101" s="41"/>
      <c r="I2101" s="44"/>
      <c r="J2101" s="47"/>
      <c r="K2101" s="45"/>
      <c r="L2101" s="107"/>
      <c r="M2101" s="107"/>
      <c r="N2101" s="107"/>
      <c r="O2101" s="205"/>
    </row>
    <row r="2102" spans="1:15" ht="15" customHeight="1" x14ac:dyDescent="0.25">
      <c r="A2102" s="104"/>
      <c r="B2102" s="41"/>
      <c r="C2102" s="43"/>
      <c r="D2102" s="41"/>
      <c r="E2102" s="41"/>
      <c r="F2102" s="42"/>
      <c r="G2102" s="41"/>
      <c r="H2102" s="41"/>
      <c r="I2102" s="44"/>
      <c r="J2102" s="47"/>
      <c r="K2102" s="45"/>
      <c r="L2102" s="107"/>
      <c r="M2102" s="107"/>
      <c r="N2102" s="107"/>
      <c r="O2102" s="205"/>
    </row>
    <row r="2103" spans="1:15" ht="15" customHeight="1" x14ac:dyDescent="0.25">
      <c r="A2103" s="104"/>
      <c r="B2103" s="41"/>
      <c r="C2103" s="43"/>
      <c r="D2103" s="41"/>
      <c r="E2103" s="41"/>
      <c r="F2103" s="42"/>
      <c r="G2103" s="41"/>
      <c r="H2103" s="41"/>
      <c r="I2103" s="44"/>
      <c r="J2103" s="47"/>
      <c r="K2103" s="45"/>
      <c r="L2103" s="107"/>
      <c r="M2103" s="107"/>
      <c r="N2103" s="107"/>
      <c r="O2103" s="205"/>
    </row>
    <row r="2104" spans="1:15" ht="15" customHeight="1" x14ac:dyDescent="0.25">
      <c r="A2104" s="104"/>
      <c r="B2104" s="41"/>
      <c r="C2104" s="43"/>
      <c r="D2104" s="41"/>
      <c r="E2104" s="41"/>
      <c r="F2104" s="42"/>
      <c r="G2104" s="41"/>
      <c r="H2104" s="41"/>
      <c r="I2104" s="44"/>
      <c r="J2104" s="47"/>
      <c r="K2104" s="45"/>
      <c r="L2104" s="107"/>
      <c r="M2104" s="107"/>
      <c r="N2104" s="107"/>
      <c r="O2104" s="205"/>
    </row>
    <row r="2105" spans="1:15" ht="15" customHeight="1" x14ac:dyDescent="0.25">
      <c r="A2105" s="104"/>
      <c r="B2105" s="41"/>
      <c r="C2105" s="43"/>
      <c r="D2105" s="41"/>
      <c r="E2105" s="41"/>
      <c r="F2105" s="42"/>
      <c r="G2105" s="41"/>
      <c r="H2105" s="41"/>
      <c r="I2105" s="44"/>
      <c r="J2105" s="47"/>
      <c r="K2105" s="45"/>
      <c r="L2105" s="107"/>
      <c r="M2105" s="107"/>
      <c r="N2105" s="107"/>
      <c r="O2105" s="205"/>
    </row>
    <row r="2106" spans="1:15" ht="15" customHeight="1" x14ac:dyDescent="0.25">
      <c r="A2106" s="104"/>
      <c r="B2106" s="41"/>
      <c r="C2106" s="43"/>
      <c r="D2106" s="41"/>
      <c r="E2106" s="41"/>
      <c r="F2106" s="42"/>
      <c r="G2106" s="41"/>
      <c r="H2106" s="41"/>
      <c r="I2106" s="44"/>
      <c r="J2106" s="47"/>
      <c r="K2106" s="45"/>
      <c r="L2106" s="107"/>
      <c r="M2106" s="107"/>
      <c r="N2106" s="107"/>
      <c r="O2106" s="205"/>
    </row>
    <row r="2107" spans="1:15" ht="15" customHeight="1" x14ac:dyDescent="0.25">
      <c r="A2107" s="104"/>
      <c r="B2107" s="41"/>
      <c r="C2107" s="43"/>
      <c r="D2107" s="41"/>
      <c r="E2107" s="41"/>
      <c r="F2107" s="42"/>
      <c r="G2107" s="41"/>
      <c r="H2107" s="41"/>
      <c r="I2107" s="44"/>
      <c r="J2107" s="47"/>
      <c r="K2107" s="45"/>
      <c r="L2107" s="107"/>
      <c r="M2107" s="107"/>
      <c r="N2107" s="107"/>
      <c r="O2107" s="205"/>
    </row>
    <row r="2108" spans="1:15" ht="15" customHeight="1" x14ac:dyDescent="0.25">
      <c r="A2108" s="104"/>
      <c r="B2108" s="41"/>
      <c r="C2108" s="43"/>
      <c r="D2108" s="41"/>
      <c r="E2108" s="41"/>
      <c r="F2108" s="42"/>
      <c r="G2108" s="41"/>
      <c r="H2108" s="41"/>
      <c r="I2108" s="44"/>
      <c r="J2108" s="47"/>
      <c r="K2108" s="45"/>
      <c r="L2108" s="107"/>
      <c r="M2108" s="107"/>
      <c r="N2108" s="107"/>
      <c r="O2108" s="205"/>
    </row>
    <row r="2109" spans="1:15" ht="15" customHeight="1" x14ac:dyDescent="0.25">
      <c r="A2109" s="104"/>
      <c r="B2109" s="41"/>
      <c r="C2109" s="43"/>
      <c r="D2109" s="41"/>
      <c r="E2109" s="41"/>
      <c r="F2109" s="42"/>
      <c r="G2109" s="41"/>
      <c r="H2109" s="41"/>
      <c r="I2109" s="44"/>
      <c r="J2109" s="47"/>
      <c r="K2109" s="45"/>
      <c r="L2109" s="107"/>
      <c r="M2109" s="107"/>
      <c r="N2109" s="107"/>
      <c r="O2109" s="205"/>
    </row>
    <row r="2110" spans="1:15" ht="15" customHeight="1" x14ac:dyDescent="0.25">
      <c r="A2110" s="104"/>
      <c r="B2110" s="41"/>
      <c r="C2110" s="43"/>
      <c r="D2110" s="41"/>
      <c r="E2110" s="41"/>
      <c r="F2110" s="42"/>
      <c r="G2110" s="41"/>
      <c r="H2110" s="41"/>
      <c r="I2110" s="44"/>
      <c r="J2110" s="47"/>
      <c r="K2110" s="45"/>
      <c r="L2110" s="107"/>
      <c r="M2110" s="107"/>
      <c r="N2110" s="107"/>
      <c r="O2110" s="205"/>
    </row>
    <row r="2111" spans="1:15" ht="15" customHeight="1" x14ac:dyDescent="0.25">
      <c r="A2111" s="104"/>
      <c r="B2111" s="41"/>
      <c r="C2111" s="43"/>
      <c r="D2111" s="41"/>
      <c r="E2111" s="41"/>
      <c r="F2111" s="42"/>
      <c r="G2111" s="41"/>
      <c r="H2111" s="41"/>
      <c r="I2111" s="44"/>
      <c r="J2111" s="47"/>
      <c r="K2111" s="45"/>
      <c r="L2111" s="107"/>
      <c r="M2111" s="107"/>
      <c r="N2111" s="107"/>
      <c r="O2111" s="205"/>
    </row>
    <row r="2112" spans="1:15" ht="15" customHeight="1" x14ac:dyDescent="0.25">
      <c r="A2112" s="104"/>
      <c r="B2112" s="41"/>
      <c r="C2112" s="43"/>
      <c r="D2112" s="41"/>
      <c r="E2112" s="41"/>
      <c r="F2112" s="42"/>
      <c r="G2112" s="41"/>
      <c r="H2112" s="41"/>
      <c r="I2112" s="44"/>
      <c r="J2112" s="47"/>
      <c r="K2112" s="45"/>
      <c r="L2112" s="107"/>
      <c r="M2112" s="107"/>
      <c r="N2112" s="107"/>
      <c r="O2112" s="205"/>
    </row>
    <row r="2113" spans="1:15" ht="15" customHeight="1" x14ac:dyDescent="0.25">
      <c r="A2113" s="104"/>
      <c r="B2113" s="41"/>
      <c r="C2113" s="43"/>
      <c r="D2113" s="41"/>
      <c r="E2113" s="41"/>
      <c r="F2113" s="42"/>
      <c r="G2113" s="41"/>
      <c r="H2113" s="41"/>
      <c r="I2113" s="44"/>
      <c r="J2113" s="47"/>
      <c r="K2113" s="45"/>
      <c r="L2113" s="107"/>
      <c r="M2113" s="107"/>
      <c r="N2113" s="107"/>
      <c r="O2113" s="205"/>
    </row>
    <row r="2114" spans="1:15" ht="15" customHeight="1" x14ac:dyDescent="0.25">
      <c r="A2114" s="104"/>
      <c r="B2114" s="41"/>
      <c r="C2114" s="43"/>
      <c r="D2114" s="41"/>
      <c r="E2114" s="41"/>
      <c r="F2114" s="42"/>
      <c r="G2114" s="41"/>
      <c r="H2114" s="41"/>
      <c r="I2114" s="44"/>
      <c r="J2114" s="47"/>
      <c r="K2114" s="45"/>
      <c r="L2114" s="107"/>
      <c r="M2114" s="107"/>
      <c r="N2114" s="107"/>
      <c r="O2114" s="205"/>
    </row>
    <row r="2115" spans="1:15" ht="15" customHeight="1" x14ac:dyDescent="0.25">
      <c r="A2115" s="104"/>
      <c r="B2115" s="41"/>
      <c r="C2115" s="43"/>
      <c r="D2115" s="41"/>
      <c r="E2115" s="41"/>
      <c r="F2115" s="42"/>
      <c r="G2115" s="41"/>
      <c r="H2115" s="41"/>
      <c r="I2115" s="44"/>
      <c r="J2115" s="47"/>
      <c r="K2115" s="45"/>
      <c r="L2115" s="107"/>
      <c r="M2115" s="107"/>
      <c r="N2115" s="107"/>
      <c r="O2115" s="205"/>
    </row>
    <row r="2116" spans="1:15" ht="15" customHeight="1" x14ac:dyDescent="0.25">
      <c r="A2116" s="104"/>
      <c r="B2116" s="41"/>
      <c r="C2116" s="43"/>
      <c r="D2116" s="41"/>
      <c r="E2116" s="41"/>
      <c r="F2116" s="42"/>
      <c r="G2116" s="41"/>
      <c r="H2116" s="41"/>
      <c r="I2116" s="44"/>
      <c r="J2116" s="47"/>
      <c r="K2116" s="45"/>
      <c r="L2116" s="107"/>
      <c r="M2116" s="107"/>
      <c r="N2116" s="107"/>
      <c r="O2116" s="205"/>
    </row>
    <row r="2117" spans="1:15" ht="15" customHeight="1" x14ac:dyDescent="0.25">
      <c r="A2117" s="104"/>
      <c r="B2117" s="41"/>
      <c r="C2117" s="43"/>
      <c r="D2117" s="41"/>
      <c r="E2117" s="41"/>
      <c r="F2117" s="42"/>
      <c r="G2117" s="41"/>
      <c r="H2117" s="41"/>
      <c r="I2117" s="44"/>
      <c r="J2117" s="47"/>
      <c r="K2117" s="45"/>
      <c r="L2117" s="107"/>
      <c r="M2117" s="107"/>
      <c r="N2117" s="107"/>
      <c r="O2117" s="205"/>
    </row>
    <row r="2118" spans="1:15" ht="15" customHeight="1" x14ac:dyDescent="0.25">
      <c r="A2118" s="104"/>
      <c r="B2118" s="41"/>
      <c r="C2118" s="43"/>
      <c r="D2118" s="41"/>
      <c r="E2118" s="41"/>
      <c r="F2118" s="42"/>
      <c r="G2118" s="41"/>
      <c r="H2118" s="41"/>
      <c r="I2118" s="44"/>
      <c r="J2118" s="47"/>
      <c r="K2118" s="45"/>
      <c r="L2118" s="107"/>
      <c r="M2118" s="107"/>
      <c r="N2118" s="107"/>
      <c r="O2118" s="205"/>
    </row>
    <row r="2119" spans="1:15" ht="15" customHeight="1" x14ac:dyDescent="0.25">
      <c r="A2119" s="104"/>
      <c r="B2119" s="41"/>
      <c r="C2119" s="43"/>
      <c r="D2119" s="41"/>
      <c r="E2119" s="41"/>
      <c r="F2119" s="42"/>
      <c r="G2119" s="41"/>
      <c r="H2119" s="41"/>
      <c r="I2119" s="44"/>
      <c r="J2119" s="47"/>
      <c r="K2119" s="45"/>
      <c r="L2119" s="107"/>
      <c r="M2119" s="107"/>
      <c r="N2119" s="107"/>
      <c r="O2119" s="205"/>
    </row>
    <row r="2120" spans="1:15" ht="15" customHeight="1" x14ac:dyDescent="0.25">
      <c r="A2120" s="104"/>
      <c r="B2120" s="41"/>
      <c r="C2120" s="43"/>
      <c r="D2120" s="41"/>
      <c r="E2120" s="41"/>
      <c r="F2120" s="42"/>
      <c r="G2120" s="41"/>
      <c r="H2120" s="41"/>
      <c r="I2120" s="44"/>
      <c r="J2120" s="47"/>
      <c r="K2120" s="45"/>
      <c r="L2120" s="107"/>
      <c r="M2120" s="107"/>
      <c r="N2120" s="107"/>
      <c r="O2120" s="205"/>
    </row>
    <row r="2121" spans="1:15" ht="15" customHeight="1" x14ac:dyDescent="0.25">
      <c r="A2121" s="104"/>
      <c r="B2121" s="41"/>
      <c r="C2121" s="43"/>
      <c r="D2121" s="41"/>
      <c r="E2121" s="41"/>
      <c r="F2121" s="42"/>
      <c r="G2121" s="41"/>
      <c r="H2121" s="41"/>
      <c r="I2121" s="44"/>
      <c r="J2121" s="47"/>
      <c r="K2121" s="45"/>
      <c r="L2121" s="107"/>
      <c r="M2121" s="107"/>
      <c r="N2121" s="107"/>
      <c r="O2121" s="205"/>
    </row>
    <row r="2122" spans="1:15" ht="15" customHeight="1" x14ac:dyDescent="0.25">
      <c r="A2122" s="104"/>
      <c r="B2122" s="41"/>
      <c r="C2122" s="43"/>
      <c r="D2122" s="41"/>
      <c r="E2122" s="41"/>
      <c r="F2122" s="42"/>
      <c r="G2122" s="41"/>
      <c r="H2122" s="41"/>
      <c r="I2122" s="44"/>
      <c r="J2122" s="47"/>
      <c r="K2122" s="45"/>
      <c r="L2122" s="107"/>
      <c r="M2122" s="107"/>
      <c r="N2122" s="107"/>
      <c r="O2122" s="205"/>
    </row>
    <row r="2123" spans="1:15" ht="15" customHeight="1" x14ac:dyDescent="0.25">
      <c r="A2123" s="104"/>
      <c r="B2123" s="41"/>
      <c r="C2123" s="43"/>
      <c r="D2123" s="41"/>
      <c r="E2123" s="41"/>
      <c r="F2123" s="42"/>
      <c r="G2123" s="41"/>
      <c r="H2123" s="41"/>
      <c r="I2123" s="44"/>
      <c r="J2123" s="47"/>
      <c r="K2123" s="45"/>
      <c r="L2123" s="107"/>
      <c r="M2123" s="107"/>
      <c r="N2123" s="107"/>
      <c r="O2123" s="205"/>
    </row>
    <row r="2124" spans="1:15" ht="15" customHeight="1" x14ac:dyDescent="0.25">
      <c r="A2124" s="104"/>
      <c r="B2124" s="41"/>
      <c r="C2124" s="43"/>
      <c r="D2124" s="41"/>
      <c r="E2124" s="41"/>
      <c r="F2124" s="42"/>
      <c r="G2124" s="41"/>
      <c r="H2124" s="41"/>
      <c r="I2124" s="44"/>
      <c r="J2124" s="47"/>
      <c r="K2124" s="45"/>
      <c r="L2124" s="107"/>
      <c r="M2124" s="107"/>
      <c r="N2124" s="107"/>
      <c r="O2124" s="205"/>
    </row>
    <row r="2125" spans="1:15" ht="15" customHeight="1" x14ac:dyDescent="0.25">
      <c r="A2125" s="104"/>
      <c r="B2125" s="41"/>
      <c r="C2125" s="43"/>
      <c r="D2125" s="41"/>
      <c r="E2125" s="41"/>
      <c r="F2125" s="42"/>
      <c r="G2125" s="41"/>
      <c r="H2125" s="41"/>
      <c r="I2125" s="44"/>
      <c r="J2125" s="47"/>
      <c r="K2125" s="45"/>
      <c r="L2125" s="107"/>
      <c r="M2125" s="107"/>
      <c r="N2125" s="107"/>
      <c r="O2125" s="205"/>
    </row>
    <row r="2126" spans="1:15" ht="15" customHeight="1" x14ac:dyDescent="0.25">
      <c r="A2126" s="104"/>
      <c r="B2126" s="41"/>
      <c r="C2126" s="43"/>
      <c r="D2126" s="41"/>
      <c r="E2126" s="41"/>
      <c r="F2126" s="42"/>
      <c r="G2126" s="41"/>
      <c r="H2126" s="41"/>
      <c r="I2126" s="44"/>
      <c r="J2126" s="47"/>
      <c r="K2126" s="45"/>
      <c r="L2126" s="107"/>
      <c r="M2126" s="107"/>
      <c r="N2126" s="107"/>
      <c r="O2126" s="205"/>
    </row>
    <row r="2127" spans="1:15" ht="15" customHeight="1" x14ac:dyDescent="0.25">
      <c r="A2127" s="104"/>
      <c r="B2127" s="41"/>
      <c r="C2127" s="43"/>
      <c r="D2127" s="41"/>
      <c r="E2127" s="41"/>
      <c r="F2127" s="42"/>
      <c r="G2127" s="41"/>
      <c r="H2127" s="41"/>
      <c r="I2127" s="44"/>
      <c r="J2127" s="47"/>
      <c r="K2127" s="45"/>
      <c r="L2127" s="107"/>
      <c r="M2127" s="107"/>
      <c r="N2127" s="107"/>
      <c r="O2127" s="205"/>
    </row>
    <row r="2128" spans="1:15" ht="15" customHeight="1" x14ac:dyDescent="0.25">
      <c r="A2128" s="104"/>
      <c r="B2128" s="41"/>
      <c r="C2128" s="43"/>
      <c r="D2128" s="41"/>
      <c r="E2128" s="41"/>
      <c r="F2128" s="42"/>
      <c r="G2128" s="41"/>
      <c r="H2128" s="41"/>
      <c r="I2128" s="44"/>
      <c r="J2128" s="47"/>
      <c r="K2128" s="45"/>
      <c r="L2128" s="107"/>
      <c r="M2128" s="107"/>
      <c r="N2128" s="107"/>
      <c r="O2128" s="205"/>
    </row>
    <row r="2129" spans="1:15" ht="15" customHeight="1" x14ac:dyDescent="0.25">
      <c r="A2129" s="104"/>
      <c r="B2129" s="41"/>
      <c r="C2129" s="43"/>
      <c r="D2129" s="41"/>
      <c r="E2129" s="41"/>
      <c r="F2129" s="42"/>
      <c r="G2129" s="41"/>
      <c r="H2129" s="41"/>
      <c r="I2129" s="44"/>
      <c r="J2129" s="47"/>
      <c r="K2129" s="45"/>
      <c r="L2129" s="107"/>
      <c r="M2129" s="107"/>
      <c r="N2129" s="107"/>
      <c r="O2129" s="205"/>
    </row>
    <row r="2130" spans="1:15" ht="15" customHeight="1" x14ac:dyDescent="0.25">
      <c r="A2130" s="104"/>
      <c r="B2130" s="41"/>
      <c r="C2130" s="43"/>
      <c r="D2130" s="41"/>
      <c r="E2130" s="41"/>
      <c r="F2130" s="42"/>
      <c r="G2130" s="41"/>
      <c r="H2130" s="41"/>
      <c r="I2130" s="44"/>
      <c r="J2130" s="47"/>
      <c r="K2130" s="45"/>
      <c r="L2130" s="107"/>
      <c r="M2130" s="107"/>
      <c r="N2130" s="107"/>
      <c r="O2130" s="205"/>
    </row>
    <row r="2131" spans="1:15" ht="15" customHeight="1" x14ac:dyDescent="0.25">
      <c r="A2131" s="104"/>
      <c r="B2131" s="41"/>
      <c r="C2131" s="43"/>
      <c r="D2131" s="41"/>
      <c r="E2131" s="41"/>
      <c r="F2131" s="42"/>
      <c r="G2131" s="41"/>
      <c r="H2131" s="41"/>
      <c r="I2131" s="44"/>
      <c r="J2131" s="47"/>
      <c r="K2131" s="45"/>
      <c r="L2131" s="107"/>
      <c r="M2131" s="107"/>
      <c r="N2131" s="107"/>
      <c r="O2131" s="205"/>
    </row>
    <row r="2132" spans="1:15" ht="15" customHeight="1" x14ac:dyDescent="0.25">
      <c r="A2132" s="104"/>
      <c r="B2132" s="41"/>
      <c r="C2132" s="43"/>
      <c r="D2132" s="41"/>
      <c r="E2132" s="41"/>
      <c r="F2132" s="42"/>
      <c r="G2132" s="41"/>
      <c r="H2132" s="41"/>
      <c r="I2132" s="44"/>
      <c r="J2132" s="47"/>
      <c r="K2132" s="45"/>
      <c r="L2132" s="107"/>
      <c r="M2132" s="107"/>
      <c r="N2132" s="107"/>
      <c r="O2132" s="205"/>
    </row>
    <row r="2133" spans="1:15" ht="15" customHeight="1" x14ac:dyDescent="0.25">
      <c r="A2133" s="104"/>
      <c r="B2133" s="41"/>
      <c r="C2133" s="43"/>
      <c r="D2133" s="41"/>
      <c r="E2133" s="41"/>
      <c r="F2133" s="42"/>
      <c r="G2133" s="41"/>
      <c r="H2133" s="41"/>
      <c r="I2133" s="44"/>
      <c r="J2133" s="47"/>
      <c r="K2133" s="45"/>
      <c r="L2133" s="107"/>
      <c r="M2133" s="107"/>
      <c r="N2133" s="107"/>
      <c r="O2133" s="205"/>
    </row>
    <row r="2134" spans="1:15" ht="15" customHeight="1" x14ac:dyDescent="0.25">
      <c r="A2134" s="104"/>
      <c r="B2134" s="41"/>
      <c r="C2134" s="43"/>
      <c r="D2134" s="41"/>
      <c r="E2134" s="41"/>
      <c r="F2134" s="42"/>
      <c r="G2134" s="41"/>
      <c r="H2134" s="41"/>
      <c r="I2134" s="44"/>
      <c r="J2134" s="47"/>
      <c r="K2134" s="45"/>
      <c r="L2134" s="107"/>
      <c r="M2134" s="107"/>
      <c r="N2134" s="107"/>
      <c r="O2134" s="205"/>
    </row>
    <row r="2135" spans="1:15" ht="15" customHeight="1" x14ac:dyDescent="0.25">
      <c r="A2135" s="104"/>
      <c r="B2135" s="41"/>
      <c r="C2135" s="43"/>
      <c r="D2135" s="41"/>
      <c r="E2135" s="41"/>
      <c r="F2135" s="42"/>
      <c r="G2135" s="41"/>
      <c r="H2135" s="41"/>
      <c r="I2135" s="44"/>
      <c r="J2135" s="47"/>
      <c r="K2135" s="45"/>
      <c r="L2135" s="107"/>
      <c r="M2135" s="107"/>
      <c r="N2135" s="107"/>
      <c r="O2135" s="205"/>
    </row>
    <row r="2136" spans="1:15" ht="15" customHeight="1" x14ac:dyDescent="0.25">
      <c r="A2136" s="104"/>
      <c r="B2136" s="41"/>
      <c r="C2136" s="43"/>
      <c r="D2136" s="41"/>
      <c r="E2136" s="41"/>
      <c r="F2136" s="42"/>
      <c r="G2136" s="41"/>
      <c r="H2136" s="41"/>
      <c r="I2136" s="44"/>
      <c r="J2136" s="47"/>
      <c r="K2136" s="45"/>
      <c r="L2136" s="107"/>
      <c r="M2136" s="107"/>
      <c r="N2136" s="107"/>
      <c r="O2136" s="205"/>
    </row>
    <row r="2137" spans="1:15" ht="15" customHeight="1" x14ac:dyDescent="0.25">
      <c r="A2137" s="104"/>
      <c r="B2137" s="41"/>
      <c r="C2137" s="43"/>
      <c r="D2137" s="41"/>
      <c r="E2137" s="41"/>
      <c r="F2137" s="42"/>
      <c r="G2137" s="41"/>
      <c r="H2137" s="41"/>
      <c r="I2137" s="44"/>
      <c r="J2137" s="47"/>
      <c r="K2137" s="45"/>
      <c r="L2137" s="107"/>
      <c r="M2137" s="107"/>
      <c r="N2137" s="107"/>
      <c r="O2137" s="205"/>
    </row>
    <row r="2138" spans="1:15" ht="15" customHeight="1" x14ac:dyDescent="0.25">
      <c r="A2138" s="104"/>
      <c r="B2138" s="41"/>
      <c r="C2138" s="43"/>
      <c r="D2138" s="41"/>
      <c r="E2138" s="41"/>
      <c r="F2138" s="42"/>
      <c r="G2138" s="41"/>
      <c r="H2138" s="41"/>
      <c r="I2138" s="44"/>
      <c r="J2138" s="47"/>
      <c r="K2138" s="45"/>
      <c r="L2138" s="107"/>
      <c r="M2138" s="107"/>
      <c r="N2138" s="107"/>
      <c r="O2138" s="205"/>
    </row>
    <row r="2139" spans="1:15" ht="15" customHeight="1" x14ac:dyDescent="0.25">
      <c r="A2139" s="104"/>
      <c r="B2139" s="41"/>
      <c r="C2139" s="43"/>
      <c r="D2139" s="41"/>
      <c r="E2139" s="41"/>
      <c r="F2139" s="42"/>
      <c r="G2139" s="41"/>
      <c r="H2139" s="41"/>
      <c r="I2139" s="44"/>
      <c r="J2139" s="47"/>
      <c r="K2139" s="45"/>
      <c r="L2139" s="107"/>
      <c r="M2139" s="107"/>
      <c r="N2139" s="107"/>
      <c r="O2139" s="205"/>
    </row>
    <row r="2140" spans="1:15" ht="15" customHeight="1" x14ac:dyDescent="0.25">
      <c r="A2140" s="104"/>
      <c r="B2140" s="41"/>
      <c r="C2140" s="43"/>
      <c r="D2140" s="41"/>
      <c r="E2140" s="41"/>
      <c r="F2140" s="42"/>
      <c r="G2140" s="41"/>
      <c r="H2140" s="41"/>
      <c r="I2140" s="44"/>
      <c r="J2140" s="47"/>
      <c r="K2140" s="45"/>
      <c r="L2140" s="107"/>
      <c r="M2140" s="107"/>
      <c r="N2140" s="107"/>
      <c r="O2140" s="205"/>
    </row>
    <row r="2141" spans="1:15" ht="15" customHeight="1" x14ac:dyDescent="0.25">
      <c r="A2141" s="104"/>
      <c r="B2141" s="41"/>
      <c r="C2141" s="43"/>
      <c r="D2141" s="41"/>
      <c r="E2141" s="41"/>
      <c r="F2141" s="42"/>
      <c r="G2141" s="41"/>
      <c r="H2141" s="41"/>
      <c r="I2141" s="44"/>
      <c r="J2141" s="47"/>
      <c r="K2141" s="45"/>
      <c r="L2141" s="107"/>
      <c r="M2141" s="107"/>
      <c r="N2141" s="107"/>
      <c r="O2141" s="205"/>
    </row>
    <row r="2142" spans="1:15" ht="15" customHeight="1" x14ac:dyDescent="0.25">
      <c r="A2142" s="104"/>
      <c r="B2142" s="41"/>
      <c r="C2142" s="43"/>
      <c r="D2142" s="41"/>
      <c r="E2142" s="41"/>
      <c r="F2142" s="42"/>
      <c r="G2142" s="41"/>
      <c r="H2142" s="41"/>
      <c r="I2142" s="44"/>
      <c r="J2142" s="47"/>
      <c r="K2142" s="45"/>
      <c r="L2142" s="107"/>
      <c r="M2142" s="107"/>
      <c r="N2142" s="107"/>
      <c r="O2142" s="205"/>
    </row>
    <row r="2143" spans="1:15" ht="15" customHeight="1" x14ac:dyDescent="0.25">
      <c r="A2143" s="104"/>
      <c r="B2143" s="41"/>
      <c r="C2143" s="43"/>
      <c r="D2143" s="41"/>
      <c r="E2143" s="41"/>
      <c r="F2143" s="42"/>
      <c r="G2143" s="41"/>
      <c r="H2143" s="41"/>
      <c r="I2143" s="44"/>
      <c r="J2143" s="47"/>
      <c r="K2143" s="45"/>
      <c r="L2143" s="107"/>
      <c r="M2143" s="107"/>
      <c r="N2143" s="107"/>
      <c r="O2143" s="205"/>
    </row>
    <row r="2144" spans="1:15" ht="15" customHeight="1" x14ac:dyDescent="0.25">
      <c r="A2144" s="104"/>
      <c r="B2144" s="41"/>
      <c r="C2144" s="43"/>
      <c r="D2144" s="41"/>
      <c r="E2144" s="41"/>
      <c r="F2144" s="42"/>
      <c r="G2144" s="41"/>
      <c r="H2144" s="41"/>
      <c r="I2144" s="44"/>
      <c r="J2144" s="47"/>
      <c r="K2144" s="45"/>
      <c r="L2144" s="107"/>
      <c r="M2144" s="107"/>
      <c r="N2144" s="107"/>
      <c r="O2144" s="205"/>
    </row>
    <row r="2145" spans="1:15" ht="15" customHeight="1" x14ac:dyDescent="0.25">
      <c r="A2145" s="104"/>
      <c r="B2145" s="41"/>
      <c r="C2145" s="43"/>
      <c r="D2145" s="41"/>
      <c r="E2145" s="41"/>
      <c r="F2145" s="42"/>
      <c r="G2145" s="41"/>
      <c r="H2145" s="41"/>
      <c r="I2145" s="44"/>
      <c r="J2145" s="47"/>
      <c r="K2145" s="45"/>
      <c r="L2145" s="107"/>
      <c r="M2145" s="107"/>
      <c r="N2145" s="107"/>
      <c r="O2145" s="205"/>
    </row>
    <row r="2146" spans="1:15" ht="15" customHeight="1" x14ac:dyDescent="0.25">
      <c r="A2146" s="104"/>
      <c r="B2146" s="41"/>
      <c r="C2146" s="43"/>
      <c r="D2146" s="41"/>
      <c r="E2146" s="41"/>
      <c r="F2146" s="42"/>
      <c r="G2146" s="41"/>
      <c r="H2146" s="41"/>
      <c r="I2146" s="44"/>
      <c r="J2146" s="47"/>
      <c r="K2146" s="45"/>
      <c r="L2146" s="107"/>
      <c r="M2146" s="107"/>
      <c r="N2146" s="107"/>
      <c r="O2146" s="205"/>
    </row>
    <row r="2147" spans="1:15" ht="15" customHeight="1" x14ac:dyDescent="0.25">
      <c r="A2147" s="104"/>
      <c r="B2147" s="41"/>
      <c r="C2147" s="43"/>
      <c r="D2147" s="41"/>
      <c r="E2147" s="41"/>
      <c r="F2147" s="42"/>
      <c r="G2147" s="41"/>
      <c r="H2147" s="41"/>
      <c r="I2147" s="44"/>
      <c r="J2147" s="47"/>
      <c r="K2147" s="45"/>
      <c r="L2147" s="107"/>
      <c r="M2147" s="107"/>
      <c r="N2147" s="107"/>
      <c r="O2147" s="205"/>
    </row>
    <row r="2148" spans="1:15" ht="15" customHeight="1" x14ac:dyDescent="0.25">
      <c r="A2148" s="104"/>
      <c r="B2148" s="41"/>
      <c r="C2148" s="43"/>
      <c r="D2148" s="41"/>
      <c r="E2148" s="41"/>
      <c r="F2148" s="42"/>
      <c r="G2148" s="41"/>
      <c r="H2148" s="41"/>
      <c r="I2148" s="44"/>
      <c r="J2148" s="47"/>
      <c r="K2148" s="45"/>
      <c r="L2148" s="107"/>
      <c r="M2148" s="107"/>
      <c r="N2148" s="107"/>
      <c r="O2148" s="205"/>
    </row>
    <row r="2149" spans="1:15" ht="15" customHeight="1" x14ac:dyDescent="0.25">
      <c r="A2149" s="104"/>
      <c r="B2149" s="41"/>
      <c r="C2149" s="43"/>
      <c r="D2149" s="41"/>
      <c r="E2149" s="41"/>
      <c r="F2149" s="42"/>
      <c r="G2149" s="41"/>
      <c r="H2149" s="41"/>
      <c r="I2149" s="44"/>
      <c r="J2149" s="47"/>
      <c r="K2149" s="45"/>
      <c r="L2149" s="107"/>
      <c r="M2149" s="107"/>
      <c r="N2149" s="107"/>
      <c r="O2149" s="205"/>
    </row>
    <row r="2150" spans="1:15" ht="15" customHeight="1" x14ac:dyDescent="0.25">
      <c r="A2150" s="104"/>
      <c r="B2150" s="41"/>
      <c r="C2150" s="43"/>
      <c r="D2150" s="41"/>
      <c r="E2150" s="41"/>
      <c r="F2150" s="42"/>
      <c r="G2150" s="41"/>
      <c r="H2150" s="41"/>
      <c r="I2150" s="44"/>
      <c r="J2150" s="47"/>
      <c r="K2150" s="45"/>
      <c r="L2150" s="107"/>
      <c r="M2150" s="107"/>
      <c r="N2150" s="107"/>
      <c r="O2150" s="205"/>
    </row>
    <row r="2151" spans="1:15" ht="15" customHeight="1" x14ac:dyDescent="0.25">
      <c r="A2151" s="104"/>
      <c r="B2151" s="41"/>
      <c r="C2151" s="43"/>
      <c r="D2151" s="41"/>
      <c r="E2151" s="41"/>
      <c r="F2151" s="42"/>
      <c r="G2151" s="41"/>
      <c r="H2151" s="41"/>
      <c r="I2151" s="44"/>
      <c r="J2151" s="47"/>
      <c r="K2151" s="45"/>
      <c r="L2151" s="107"/>
      <c r="M2151" s="107"/>
      <c r="N2151" s="107"/>
      <c r="O2151" s="205"/>
    </row>
    <row r="2152" spans="1:15" ht="15" customHeight="1" x14ac:dyDescent="0.25">
      <c r="A2152" s="104"/>
      <c r="B2152" s="41"/>
      <c r="C2152" s="43"/>
      <c r="D2152" s="41"/>
      <c r="E2152" s="41"/>
      <c r="F2152" s="42"/>
      <c r="G2152" s="41"/>
      <c r="H2152" s="41"/>
      <c r="I2152" s="44"/>
      <c r="J2152" s="47"/>
      <c r="K2152" s="45"/>
      <c r="L2152" s="107"/>
      <c r="M2152" s="107"/>
      <c r="N2152" s="107"/>
      <c r="O2152" s="205"/>
    </row>
    <row r="2153" spans="1:15" ht="15" customHeight="1" x14ac:dyDescent="0.25">
      <c r="A2153" s="104"/>
      <c r="B2153" s="41"/>
      <c r="C2153" s="43"/>
      <c r="D2153" s="41"/>
      <c r="E2153" s="41"/>
      <c r="F2153" s="42"/>
      <c r="G2153" s="41"/>
      <c r="H2153" s="41"/>
      <c r="I2153" s="44"/>
      <c r="J2153" s="47"/>
      <c r="K2153" s="45"/>
      <c r="L2153" s="107"/>
      <c r="M2153" s="107"/>
      <c r="N2153" s="107"/>
      <c r="O2153" s="205"/>
    </row>
    <row r="2154" spans="1:15" ht="15" customHeight="1" x14ac:dyDescent="0.25">
      <c r="A2154" s="104"/>
      <c r="B2154" s="41"/>
      <c r="C2154" s="43"/>
      <c r="D2154" s="41"/>
      <c r="E2154" s="41"/>
      <c r="F2154" s="42"/>
      <c r="G2154" s="41"/>
      <c r="H2154" s="41"/>
      <c r="I2154" s="44"/>
      <c r="J2154" s="47"/>
      <c r="K2154" s="45"/>
      <c r="L2154" s="107"/>
      <c r="M2154" s="107"/>
      <c r="N2154" s="107"/>
      <c r="O2154" s="205"/>
    </row>
    <row r="2155" spans="1:15" ht="15" customHeight="1" x14ac:dyDescent="0.25">
      <c r="A2155" s="104"/>
      <c r="B2155" s="41"/>
      <c r="C2155" s="43"/>
      <c r="D2155" s="41"/>
      <c r="E2155" s="41"/>
      <c r="F2155" s="42"/>
      <c r="G2155" s="41"/>
      <c r="H2155" s="41"/>
      <c r="I2155" s="44"/>
      <c r="J2155" s="47"/>
      <c r="K2155" s="45"/>
      <c r="L2155" s="107"/>
      <c r="M2155" s="107"/>
      <c r="N2155" s="107"/>
      <c r="O2155" s="205"/>
    </row>
    <row r="2156" spans="1:15" ht="15" customHeight="1" x14ac:dyDescent="0.25">
      <c r="A2156" s="104"/>
      <c r="B2156" s="41"/>
      <c r="C2156" s="43"/>
      <c r="D2156" s="41"/>
      <c r="E2156" s="41"/>
      <c r="F2156" s="42"/>
      <c r="G2156" s="41"/>
      <c r="H2156" s="41"/>
      <c r="I2156" s="44"/>
      <c r="J2156" s="47"/>
      <c r="K2156" s="45"/>
      <c r="L2156" s="107"/>
      <c r="M2156" s="107"/>
      <c r="N2156" s="107"/>
      <c r="O2156" s="205"/>
    </row>
    <row r="2157" spans="1:15" ht="15" customHeight="1" x14ac:dyDescent="0.25">
      <c r="A2157" s="104"/>
      <c r="B2157" s="41"/>
      <c r="C2157" s="43"/>
      <c r="D2157" s="41"/>
      <c r="E2157" s="41"/>
      <c r="F2157" s="42"/>
      <c r="G2157" s="41"/>
      <c r="H2157" s="41"/>
      <c r="I2157" s="44"/>
      <c r="J2157" s="47"/>
      <c r="K2157" s="45"/>
      <c r="L2157" s="107"/>
      <c r="M2157" s="107"/>
      <c r="N2157" s="107"/>
      <c r="O2157" s="205"/>
    </row>
    <row r="2158" spans="1:15" ht="15" customHeight="1" x14ac:dyDescent="0.25">
      <c r="A2158" s="104"/>
      <c r="B2158" s="41"/>
      <c r="C2158" s="43"/>
      <c r="D2158" s="41"/>
      <c r="E2158" s="41"/>
      <c r="F2158" s="42"/>
      <c r="G2158" s="41"/>
      <c r="H2158" s="41"/>
      <c r="I2158" s="44"/>
      <c r="J2158" s="47"/>
      <c r="K2158" s="45"/>
      <c r="L2158" s="107"/>
      <c r="M2158" s="107"/>
      <c r="N2158" s="107"/>
      <c r="O2158" s="205"/>
    </row>
    <row r="2159" spans="1:15" ht="15" customHeight="1" x14ac:dyDescent="0.25">
      <c r="A2159" s="104"/>
      <c r="B2159" s="41"/>
      <c r="C2159" s="43"/>
      <c r="D2159" s="41"/>
      <c r="E2159" s="41"/>
      <c r="F2159" s="42"/>
      <c r="G2159" s="41"/>
      <c r="H2159" s="41"/>
      <c r="I2159" s="44"/>
      <c r="J2159" s="47"/>
      <c r="K2159" s="45"/>
      <c r="L2159" s="107"/>
      <c r="M2159" s="107"/>
      <c r="N2159" s="107"/>
      <c r="O2159" s="205"/>
    </row>
    <row r="2160" spans="1:15" ht="15" customHeight="1" x14ac:dyDescent="0.25">
      <c r="A2160" s="104"/>
      <c r="B2160" s="41"/>
      <c r="C2160" s="43"/>
      <c r="D2160" s="41"/>
      <c r="E2160" s="41"/>
      <c r="F2160" s="42"/>
      <c r="G2160" s="41"/>
      <c r="H2160" s="41"/>
      <c r="I2160" s="44"/>
      <c r="J2160" s="47"/>
      <c r="K2160" s="45"/>
      <c r="L2160" s="107"/>
      <c r="M2160" s="107"/>
      <c r="N2160" s="107"/>
      <c r="O2160" s="205"/>
    </row>
    <row r="2161" spans="1:15" ht="15" customHeight="1" x14ac:dyDescent="0.25">
      <c r="A2161" s="104"/>
      <c r="B2161" s="41"/>
      <c r="C2161" s="43"/>
      <c r="D2161" s="41"/>
      <c r="E2161" s="41"/>
      <c r="F2161" s="42"/>
      <c r="G2161" s="41"/>
      <c r="H2161" s="41"/>
      <c r="I2161" s="44"/>
      <c r="J2161" s="47"/>
      <c r="K2161" s="45"/>
      <c r="L2161" s="107"/>
      <c r="M2161" s="107"/>
      <c r="N2161" s="107"/>
      <c r="O2161" s="205"/>
    </row>
    <row r="2162" spans="1:15" ht="15" customHeight="1" x14ac:dyDescent="0.25">
      <c r="A2162" s="104"/>
      <c r="B2162" s="41"/>
      <c r="C2162" s="43"/>
      <c r="D2162" s="41"/>
      <c r="E2162" s="41"/>
      <c r="F2162" s="42"/>
      <c r="G2162" s="41"/>
      <c r="H2162" s="41"/>
      <c r="I2162" s="44"/>
      <c r="J2162" s="47"/>
      <c r="K2162" s="45"/>
      <c r="L2162" s="107"/>
      <c r="M2162" s="107"/>
      <c r="N2162" s="107"/>
      <c r="O2162" s="205"/>
    </row>
    <row r="2163" spans="1:15" ht="15" customHeight="1" x14ac:dyDescent="0.25">
      <c r="A2163" s="104"/>
      <c r="B2163" s="41"/>
      <c r="C2163" s="43"/>
      <c r="D2163" s="41"/>
      <c r="E2163" s="41"/>
      <c r="F2163" s="42"/>
      <c r="G2163" s="41"/>
      <c r="H2163" s="41"/>
      <c r="I2163" s="44"/>
      <c r="J2163" s="47"/>
      <c r="K2163" s="45"/>
      <c r="L2163" s="107"/>
      <c r="M2163" s="107"/>
      <c r="N2163" s="107"/>
      <c r="O2163" s="205"/>
    </row>
    <row r="2164" spans="1:15" ht="15" customHeight="1" x14ac:dyDescent="0.25">
      <c r="A2164" s="104"/>
      <c r="B2164" s="41"/>
      <c r="C2164" s="43"/>
      <c r="D2164" s="41"/>
      <c r="E2164" s="41"/>
      <c r="F2164" s="42"/>
      <c r="G2164" s="41"/>
      <c r="H2164" s="41"/>
      <c r="I2164" s="44"/>
      <c r="J2164" s="47"/>
      <c r="K2164" s="45"/>
      <c r="L2164" s="107"/>
      <c r="M2164" s="107"/>
      <c r="N2164" s="107"/>
      <c r="O2164" s="205"/>
    </row>
    <row r="2165" spans="1:15" ht="15" customHeight="1" x14ac:dyDescent="0.25">
      <c r="A2165" s="104"/>
      <c r="B2165" s="41"/>
      <c r="C2165" s="43"/>
      <c r="D2165" s="41"/>
      <c r="E2165" s="41"/>
      <c r="F2165" s="42"/>
      <c r="G2165" s="41"/>
      <c r="H2165" s="41"/>
      <c r="I2165" s="44"/>
      <c r="J2165" s="47"/>
      <c r="K2165" s="45"/>
      <c r="L2165" s="107"/>
      <c r="M2165" s="107"/>
      <c r="N2165" s="107"/>
      <c r="O2165" s="205"/>
    </row>
    <row r="2166" spans="1:15" ht="15" customHeight="1" x14ac:dyDescent="0.25">
      <c r="A2166" s="104"/>
      <c r="B2166" s="41"/>
      <c r="C2166" s="43"/>
      <c r="D2166" s="41"/>
      <c r="E2166" s="41"/>
      <c r="F2166" s="42"/>
      <c r="G2166" s="41"/>
      <c r="H2166" s="41"/>
      <c r="I2166" s="44"/>
      <c r="J2166" s="47"/>
      <c r="K2166" s="45"/>
      <c r="L2166" s="107"/>
      <c r="M2166" s="107"/>
      <c r="N2166" s="107"/>
      <c r="O2166" s="205"/>
    </row>
    <row r="2167" spans="1:15" ht="15" customHeight="1" x14ac:dyDescent="0.25">
      <c r="A2167" s="104"/>
      <c r="B2167" s="41"/>
      <c r="C2167" s="43"/>
      <c r="D2167" s="41"/>
      <c r="E2167" s="41"/>
      <c r="F2167" s="42"/>
      <c r="G2167" s="41"/>
      <c r="H2167" s="41"/>
      <c r="I2167" s="44"/>
      <c r="J2167" s="47"/>
      <c r="K2167" s="45"/>
      <c r="L2167" s="107"/>
      <c r="M2167" s="107"/>
      <c r="N2167" s="107"/>
      <c r="O2167" s="205"/>
    </row>
    <row r="2168" spans="1:15" ht="15" customHeight="1" x14ac:dyDescent="0.25">
      <c r="A2168" s="104"/>
      <c r="B2168" s="41"/>
      <c r="C2168" s="43"/>
      <c r="D2168" s="41"/>
      <c r="E2168" s="41"/>
      <c r="F2168" s="42"/>
      <c r="G2168" s="41"/>
      <c r="H2168" s="41"/>
      <c r="I2168" s="44"/>
      <c r="J2168" s="47"/>
      <c r="K2168" s="45"/>
      <c r="L2168" s="107"/>
      <c r="M2168" s="107"/>
      <c r="N2168" s="107"/>
      <c r="O2168" s="205"/>
    </row>
    <row r="2169" spans="1:15" ht="15" customHeight="1" x14ac:dyDescent="0.25">
      <c r="A2169" s="104"/>
      <c r="B2169" s="41"/>
      <c r="C2169" s="43"/>
      <c r="D2169" s="41"/>
      <c r="E2169" s="41"/>
      <c r="F2169" s="42"/>
      <c r="G2169" s="41"/>
      <c r="H2169" s="41"/>
      <c r="I2169" s="44"/>
      <c r="J2169" s="47"/>
      <c r="K2169" s="45"/>
      <c r="L2169" s="107"/>
      <c r="M2169" s="107"/>
      <c r="N2169" s="107"/>
      <c r="O2169" s="205"/>
    </row>
    <row r="2170" spans="1:15" ht="15" customHeight="1" x14ac:dyDescent="0.25">
      <c r="A2170" s="104"/>
      <c r="B2170" s="41"/>
      <c r="C2170" s="43"/>
      <c r="D2170" s="41"/>
      <c r="E2170" s="41"/>
      <c r="F2170" s="42"/>
      <c r="G2170" s="41"/>
      <c r="H2170" s="41"/>
      <c r="I2170" s="44"/>
      <c r="J2170" s="47"/>
      <c r="K2170" s="45"/>
      <c r="L2170" s="107"/>
      <c r="M2170" s="107"/>
      <c r="N2170" s="107"/>
      <c r="O2170" s="205"/>
    </row>
    <row r="2171" spans="1:15" ht="15" customHeight="1" x14ac:dyDescent="0.25">
      <c r="A2171" s="104"/>
      <c r="B2171" s="41"/>
      <c r="C2171" s="43"/>
      <c r="D2171" s="41"/>
      <c r="E2171" s="41"/>
      <c r="F2171" s="42"/>
      <c r="G2171" s="41"/>
      <c r="H2171" s="41"/>
      <c r="I2171" s="44"/>
      <c r="J2171" s="47"/>
      <c r="K2171" s="45"/>
      <c r="L2171" s="107"/>
      <c r="M2171" s="107"/>
      <c r="N2171" s="107"/>
      <c r="O2171" s="205"/>
    </row>
    <row r="2172" spans="1:15" ht="15" customHeight="1" x14ac:dyDescent="0.25">
      <c r="A2172" s="104"/>
      <c r="B2172" s="41"/>
      <c r="C2172" s="43"/>
      <c r="D2172" s="41"/>
      <c r="E2172" s="41"/>
      <c r="F2172" s="42"/>
      <c r="G2172" s="41"/>
      <c r="H2172" s="41"/>
      <c r="I2172" s="44"/>
      <c r="J2172" s="47"/>
      <c r="K2172" s="45"/>
      <c r="L2172" s="107"/>
      <c r="M2172" s="107"/>
      <c r="N2172" s="107"/>
      <c r="O2172" s="205"/>
    </row>
    <row r="2173" spans="1:15" ht="15" customHeight="1" x14ac:dyDescent="0.25">
      <c r="A2173" s="104"/>
      <c r="B2173" s="41"/>
      <c r="C2173" s="43"/>
      <c r="D2173" s="41"/>
      <c r="E2173" s="41"/>
      <c r="F2173" s="42"/>
      <c r="G2173" s="41"/>
      <c r="H2173" s="41"/>
      <c r="I2173" s="44"/>
      <c r="J2173" s="47"/>
      <c r="K2173" s="45"/>
      <c r="L2173" s="107"/>
      <c r="M2173" s="107"/>
      <c r="N2173" s="107"/>
      <c r="O2173" s="205"/>
    </row>
    <row r="2174" spans="1:15" ht="15" customHeight="1" x14ac:dyDescent="0.25">
      <c r="A2174" s="104"/>
      <c r="B2174" s="41"/>
      <c r="C2174" s="43"/>
      <c r="D2174" s="41"/>
      <c r="E2174" s="41"/>
      <c r="F2174" s="42"/>
      <c r="G2174" s="41"/>
      <c r="H2174" s="41"/>
      <c r="I2174" s="44"/>
      <c r="J2174" s="47"/>
      <c r="K2174" s="45"/>
      <c r="L2174" s="107"/>
      <c r="M2174" s="107"/>
      <c r="N2174" s="107"/>
      <c r="O2174" s="205"/>
    </row>
    <row r="2175" spans="1:15" ht="15" customHeight="1" x14ac:dyDescent="0.25">
      <c r="A2175" s="104"/>
      <c r="B2175" s="41"/>
      <c r="C2175" s="43"/>
      <c r="D2175" s="41"/>
      <c r="E2175" s="41"/>
      <c r="F2175" s="42"/>
      <c r="G2175" s="41"/>
      <c r="H2175" s="41"/>
      <c r="I2175" s="44"/>
      <c r="J2175" s="47"/>
      <c r="K2175" s="45"/>
      <c r="L2175" s="107"/>
      <c r="M2175" s="107"/>
      <c r="N2175" s="107"/>
      <c r="O2175" s="205"/>
    </row>
    <row r="2176" spans="1:15" ht="15" customHeight="1" x14ac:dyDescent="0.25">
      <c r="A2176" s="104"/>
      <c r="B2176" s="41"/>
      <c r="C2176" s="43"/>
      <c r="D2176" s="41"/>
      <c r="E2176" s="41"/>
      <c r="F2176" s="42"/>
      <c r="G2176" s="41"/>
      <c r="H2176" s="41"/>
      <c r="I2176" s="44"/>
      <c r="J2176" s="47"/>
      <c r="K2176" s="45"/>
      <c r="L2176" s="107"/>
      <c r="M2176" s="107"/>
      <c r="N2176" s="107"/>
      <c r="O2176" s="205"/>
    </row>
    <row r="2177" spans="1:15" ht="15" customHeight="1" x14ac:dyDescent="0.25">
      <c r="A2177" s="104"/>
      <c r="B2177" s="41"/>
      <c r="C2177" s="43"/>
      <c r="D2177" s="41"/>
      <c r="E2177" s="41"/>
      <c r="F2177" s="42"/>
      <c r="G2177" s="41"/>
      <c r="H2177" s="41"/>
      <c r="I2177" s="44"/>
      <c r="J2177" s="47"/>
      <c r="K2177" s="45"/>
      <c r="L2177" s="107"/>
      <c r="M2177" s="107"/>
      <c r="N2177" s="107"/>
      <c r="O2177" s="205"/>
    </row>
    <row r="2178" spans="1:15" ht="15" customHeight="1" x14ac:dyDescent="0.25">
      <c r="A2178" s="104"/>
      <c r="B2178" s="41"/>
      <c r="C2178" s="43"/>
      <c r="D2178" s="41"/>
      <c r="E2178" s="41"/>
      <c r="F2178" s="42"/>
      <c r="G2178" s="41"/>
      <c r="H2178" s="41"/>
      <c r="I2178" s="44"/>
      <c r="J2178" s="47"/>
      <c r="K2178" s="45"/>
      <c r="L2178" s="107"/>
      <c r="M2178" s="107"/>
      <c r="N2178" s="107"/>
      <c r="O2178" s="205"/>
    </row>
    <row r="2179" spans="1:15" ht="15" customHeight="1" x14ac:dyDescent="0.25">
      <c r="A2179" s="104"/>
      <c r="B2179" s="41"/>
      <c r="C2179" s="43"/>
      <c r="D2179" s="41"/>
      <c r="E2179" s="41"/>
      <c r="F2179" s="42"/>
      <c r="G2179" s="41"/>
      <c r="H2179" s="41"/>
      <c r="I2179" s="44"/>
      <c r="J2179" s="47"/>
      <c r="K2179" s="45"/>
      <c r="L2179" s="107"/>
      <c r="M2179" s="107"/>
      <c r="N2179" s="107"/>
      <c r="O2179" s="205"/>
    </row>
    <row r="2180" spans="1:15" ht="15" customHeight="1" x14ac:dyDescent="0.25">
      <c r="A2180" s="104"/>
      <c r="B2180" s="41"/>
      <c r="C2180" s="43"/>
      <c r="D2180" s="41"/>
      <c r="E2180" s="41"/>
      <c r="F2180" s="42"/>
      <c r="G2180" s="41"/>
      <c r="H2180" s="41"/>
      <c r="I2180" s="44"/>
      <c r="J2180" s="47"/>
      <c r="K2180" s="45"/>
      <c r="L2180" s="107"/>
      <c r="M2180" s="107"/>
      <c r="N2180" s="107"/>
      <c r="O2180" s="205"/>
    </row>
    <row r="2181" spans="1:15" ht="15" customHeight="1" x14ac:dyDescent="0.25">
      <c r="A2181" s="104"/>
      <c r="B2181" s="41"/>
      <c r="C2181" s="43"/>
      <c r="D2181" s="41"/>
      <c r="E2181" s="41"/>
      <c r="F2181" s="42"/>
      <c r="G2181" s="41"/>
      <c r="H2181" s="41"/>
      <c r="I2181" s="44"/>
      <c r="J2181" s="47"/>
      <c r="K2181" s="45"/>
      <c r="L2181" s="107"/>
      <c r="M2181" s="107"/>
      <c r="N2181" s="107"/>
      <c r="O2181" s="205"/>
    </row>
    <row r="2182" spans="1:15" ht="15" customHeight="1" x14ac:dyDescent="0.25">
      <c r="A2182" s="104"/>
      <c r="B2182" s="41"/>
      <c r="C2182" s="43"/>
      <c r="D2182" s="41"/>
      <c r="E2182" s="41"/>
      <c r="F2182" s="42"/>
      <c r="G2182" s="41"/>
      <c r="H2182" s="41"/>
      <c r="I2182" s="44"/>
      <c r="J2182" s="47"/>
      <c r="K2182" s="45"/>
      <c r="L2182" s="107"/>
      <c r="M2182" s="107"/>
      <c r="N2182" s="107"/>
      <c r="O2182" s="205"/>
    </row>
    <row r="2183" spans="1:15" ht="15" customHeight="1" x14ac:dyDescent="0.25">
      <c r="A2183" s="104"/>
      <c r="B2183" s="41"/>
      <c r="C2183" s="43"/>
      <c r="D2183" s="41"/>
      <c r="E2183" s="41"/>
      <c r="F2183" s="42"/>
      <c r="G2183" s="41"/>
      <c r="H2183" s="41"/>
      <c r="I2183" s="44"/>
      <c r="J2183" s="47"/>
      <c r="K2183" s="45"/>
      <c r="L2183" s="107"/>
      <c r="M2183" s="107"/>
      <c r="N2183" s="107"/>
      <c r="O2183" s="205"/>
    </row>
    <row r="2184" spans="1:15" ht="15" customHeight="1" x14ac:dyDescent="0.25">
      <c r="A2184" s="104"/>
      <c r="B2184" s="41"/>
      <c r="C2184" s="43"/>
      <c r="D2184" s="41"/>
      <c r="E2184" s="41"/>
      <c r="F2184" s="42"/>
      <c r="G2184" s="41"/>
      <c r="H2184" s="41"/>
      <c r="I2184" s="44"/>
      <c r="J2184" s="47"/>
      <c r="K2184" s="45"/>
      <c r="L2184" s="107"/>
      <c r="M2184" s="107"/>
      <c r="N2184" s="107"/>
      <c r="O2184" s="205"/>
    </row>
    <row r="2185" spans="1:15" ht="15" customHeight="1" x14ac:dyDescent="0.25">
      <c r="A2185" s="104"/>
      <c r="B2185" s="41"/>
      <c r="C2185" s="43"/>
      <c r="D2185" s="41"/>
      <c r="E2185" s="41"/>
      <c r="F2185" s="42"/>
      <c r="G2185" s="41"/>
      <c r="H2185" s="41"/>
      <c r="I2185" s="44"/>
      <c r="J2185" s="47"/>
      <c r="K2185" s="45"/>
      <c r="L2185" s="107"/>
      <c r="M2185" s="107"/>
      <c r="N2185" s="107"/>
      <c r="O2185" s="205"/>
    </row>
    <row r="2186" spans="1:15" ht="15" customHeight="1" x14ac:dyDescent="0.25">
      <c r="A2186" s="104"/>
      <c r="B2186" s="41"/>
      <c r="C2186" s="43"/>
      <c r="D2186" s="41"/>
      <c r="E2186" s="41"/>
      <c r="F2186" s="42"/>
      <c r="G2186" s="41"/>
      <c r="H2186" s="41"/>
      <c r="I2186" s="44"/>
      <c r="J2186" s="47"/>
      <c r="K2186" s="45"/>
      <c r="L2186" s="107"/>
      <c r="M2186" s="107"/>
      <c r="N2186" s="107"/>
      <c r="O2186" s="205"/>
    </row>
    <row r="2187" spans="1:15" ht="15" customHeight="1" x14ac:dyDescent="0.25">
      <c r="A2187" s="104"/>
      <c r="B2187" s="41"/>
      <c r="C2187" s="43"/>
      <c r="D2187" s="41"/>
      <c r="E2187" s="41"/>
      <c r="F2187" s="42"/>
      <c r="G2187" s="41"/>
      <c r="H2187" s="41"/>
      <c r="I2187" s="44"/>
      <c r="J2187" s="47"/>
      <c r="K2187" s="45"/>
      <c r="L2187" s="107"/>
      <c r="M2187" s="107"/>
      <c r="N2187" s="107"/>
      <c r="O2187" s="205"/>
    </row>
    <row r="2188" spans="1:15" ht="15" customHeight="1" x14ac:dyDescent="0.25">
      <c r="A2188" s="104"/>
      <c r="B2188" s="41"/>
      <c r="C2188" s="43"/>
      <c r="D2188" s="41"/>
      <c r="E2188" s="41"/>
      <c r="F2188" s="42"/>
      <c r="G2188" s="41"/>
      <c r="H2188" s="41"/>
      <c r="I2188" s="44"/>
      <c r="J2188" s="47"/>
      <c r="K2188" s="45"/>
      <c r="L2188" s="107"/>
      <c r="M2188" s="107"/>
      <c r="N2188" s="107"/>
      <c r="O2188" s="205"/>
    </row>
    <row r="2189" spans="1:15" ht="15" customHeight="1" x14ac:dyDescent="0.25">
      <c r="A2189" s="104"/>
      <c r="B2189" s="41"/>
      <c r="C2189" s="43"/>
      <c r="D2189" s="41"/>
      <c r="E2189" s="41"/>
      <c r="F2189" s="42"/>
      <c r="G2189" s="41"/>
      <c r="H2189" s="41"/>
      <c r="I2189" s="44"/>
      <c r="J2189" s="47"/>
      <c r="K2189" s="45"/>
      <c r="L2189" s="107"/>
      <c r="M2189" s="107"/>
      <c r="N2189" s="107"/>
      <c r="O2189" s="205"/>
    </row>
    <row r="2190" spans="1:15" ht="15" customHeight="1" x14ac:dyDescent="0.25">
      <c r="A2190" s="104"/>
      <c r="B2190" s="41"/>
      <c r="C2190" s="43"/>
      <c r="D2190" s="41"/>
      <c r="E2190" s="41"/>
      <c r="F2190" s="42"/>
      <c r="G2190" s="41"/>
      <c r="H2190" s="41"/>
      <c r="I2190" s="44"/>
      <c r="J2190" s="47"/>
      <c r="K2190" s="45"/>
      <c r="L2190" s="107"/>
      <c r="M2190" s="107"/>
      <c r="N2190" s="107"/>
      <c r="O2190" s="205"/>
    </row>
    <row r="2191" spans="1:15" ht="15" customHeight="1" x14ac:dyDescent="0.25">
      <c r="A2191" s="104"/>
      <c r="B2191" s="41"/>
      <c r="C2191" s="43"/>
      <c r="D2191" s="41"/>
      <c r="E2191" s="41"/>
      <c r="F2191" s="42"/>
      <c r="G2191" s="41"/>
      <c r="H2191" s="41"/>
      <c r="I2191" s="44"/>
      <c r="J2191" s="47"/>
      <c r="K2191" s="45"/>
      <c r="L2191" s="107"/>
      <c r="M2191" s="107"/>
      <c r="N2191" s="107"/>
      <c r="O2191" s="205"/>
    </row>
    <row r="2192" spans="1:15" ht="15" customHeight="1" x14ac:dyDescent="0.25">
      <c r="A2192" s="104"/>
      <c r="B2192" s="41"/>
      <c r="C2192" s="43"/>
      <c r="D2192" s="41"/>
      <c r="E2192" s="41"/>
      <c r="F2192" s="42"/>
      <c r="G2192" s="41"/>
      <c r="H2192" s="41"/>
      <c r="I2192" s="44"/>
      <c r="J2192" s="47"/>
      <c r="K2192" s="45"/>
      <c r="L2192" s="107"/>
      <c r="M2192" s="107"/>
      <c r="N2192" s="107"/>
      <c r="O2192" s="205"/>
    </row>
    <row r="2193" spans="1:15" ht="15" customHeight="1" x14ac:dyDescent="0.25">
      <c r="A2193" s="104"/>
      <c r="B2193" s="41"/>
      <c r="C2193" s="43"/>
      <c r="D2193" s="41"/>
      <c r="E2193" s="41"/>
      <c r="F2193" s="42"/>
      <c r="G2193" s="41"/>
      <c r="H2193" s="41"/>
      <c r="I2193" s="44"/>
      <c r="J2193" s="47"/>
      <c r="K2193" s="45"/>
      <c r="L2193" s="107"/>
      <c r="M2193" s="107"/>
      <c r="N2193" s="107"/>
      <c r="O2193" s="205"/>
    </row>
    <row r="2194" spans="1:15" ht="15" customHeight="1" x14ac:dyDescent="0.25">
      <c r="A2194" s="104"/>
      <c r="B2194" s="41"/>
      <c r="C2194" s="43"/>
      <c r="D2194" s="41"/>
      <c r="E2194" s="41"/>
      <c r="F2194" s="42"/>
      <c r="G2194" s="41"/>
      <c r="H2194" s="41"/>
      <c r="I2194" s="44"/>
      <c r="J2194" s="47"/>
      <c r="K2194" s="45"/>
      <c r="L2194" s="107"/>
      <c r="M2194" s="107"/>
      <c r="N2194" s="107"/>
      <c r="O2194" s="205"/>
    </row>
    <row r="2195" spans="1:15" ht="15" customHeight="1" x14ac:dyDescent="0.25">
      <c r="A2195" s="104"/>
      <c r="B2195" s="41"/>
      <c r="C2195" s="43"/>
      <c r="D2195" s="41"/>
      <c r="E2195" s="41"/>
      <c r="F2195" s="42"/>
      <c r="G2195" s="41"/>
      <c r="H2195" s="41"/>
      <c r="I2195" s="44"/>
      <c r="J2195" s="47"/>
      <c r="K2195" s="45"/>
      <c r="L2195" s="107"/>
      <c r="M2195" s="107"/>
      <c r="N2195" s="107"/>
      <c r="O2195" s="205"/>
    </row>
    <row r="2196" spans="1:15" ht="15" customHeight="1" x14ac:dyDescent="0.25">
      <c r="A2196" s="104"/>
      <c r="B2196" s="41"/>
      <c r="C2196" s="43"/>
      <c r="D2196" s="41"/>
      <c r="E2196" s="41"/>
      <c r="F2196" s="42"/>
      <c r="G2196" s="41"/>
      <c r="H2196" s="41"/>
      <c r="I2196" s="44"/>
      <c r="J2196" s="47"/>
      <c r="K2196" s="45"/>
      <c r="L2196" s="107"/>
      <c r="M2196" s="107"/>
      <c r="N2196" s="107"/>
      <c r="O2196" s="205"/>
    </row>
    <row r="2197" spans="1:15" ht="15" customHeight="1" x14ac:dyDescent="0.25">
      <c r="A2197" s="104"/>
      <c r="B2197" s="41"/>
      <c r="C2197" s="43"/>
      <c r="D2197" s="41"/>
      <c r="E2197" s="41"/>
      <c r="F2197" s="42"/>
      <c r="G2197" s="41"/>
      <c r="H2197" s="41"/>
      <c r="I2197" s="44"/>
      <c r="J2197" s="47"/>
      <c r="K2197" s="45"/>
      <c r="L2197" s="107"/>
      <c r="M2197" s="107"/>
      <c r="N2197" s="107"/>
      <c r="O2197" s="205"/>
    </row>
    <row r="2198" spans="1:15" ht="15" customHeight="1" x14ac:dyDescent="0.25">
      <c r="A2198" s="104"/>
      <c r="B2198" s="41"/>
      <c r="C2198" s="43"/>
      <c r="D2198" s="41"/>
      <c r="E2198" s="41"/>
      <c r="F2198" s="42"/>
      <c r="G2198" s="41"/>
      <c r="H2198" s="41"/>
      <c r="I2198" s="44"/>
      <c r="J2198" s="47"/>
      <c r="K2198" s="45"/>
      <c r="L2198" s="107"/>
      <c r="M2198" s="107"/>
      <c r="N2198" s="107"/>
      <c r="O2198" s="205"/>
    </row>
    <row r="2199" spans="1:15" ht="15" customHeight="1" x14ac:dyDescent="0.25">
      <c r="A2199" s="104"/>
      <c r="B2199" s="41"/>
      <c r="C2199" s="43"/>
      <c r="D2199" s="41"/>
      <c r="E2199" s="41"/>
      <c r="F2199" s="42"/>
      <c r="G2199" s="41"/>
      <c r="H2199" s="41"/>
      <c r="I2199" s="44"/>
      <c r="J2199" s="47"/>
      <c r="K2199" s="45"/>
      <c r="L2199" s="107"/>
      <c r="M2199" s="107"/>
      <c r="N2199" s="107"/>
      <c r="O2199" s="205"/>
    </row>
    <row r="2200" spans="1:15" ht="15" customHeight="1" x14ac:dyDescent="0.25">
      <c r="A2200" s="104"/>
      <c r="B2200" s="41"/>
      <c r="C2200" s="43"/>
      <c r="D2200" s="41"/>
      <c r="E2200" s="41"/>
      <c r="F2200" s="42"/>
      <c r="G2200" s="41"/>
      <c r="H2200" s="41"/>
      <c r="I2200" s="44"/>
      <c r="J2200" s="47"/>
      <c r="K2200" s="45"/>
      <c r="L2200" s="107"/>
      <c r="M2200" s="107"/>
      <c r="N2200" s="107"/>
      <c r="O2200" s="205"/>
    </row>
    <row r="2201" spans="1:15" ht="15" customHeight="1" x14ac:dyDescent="0.25">
      <c r="A2201" s="104"/>
      <c r="B2201" s="41"/>
      <c r="C2201" s="43"/>
      <c r="D2201" s="41"/>
      <c r="E2201" s="41"/>
      <c r="F2201" s="42"/>
      <c r="G2201" s="41"/>
      <c r="H2201" s="41"/>
      <c r="I2201" s="44"/>
      <c r="J2201" s="47"/>
      <c r="K2201" s="45"/>
      <c r="L2201" s="107"/>
      <c r="M2201" s="107"/>
      <c r="N2201" s="107"/>
      <c r="O2201" s="205"/>
    </row>
    <row r="2202" spans="1:15" ht="15" customHeight="1" x14ac:dyDescent="0.25">
      <c r="A2202" s="104"/>
      <c r="B2202" s="41"/>
      <c r="C2202" s="43"/>
      <c r="D2202" s="41"/>
      <c r="E2202" s="41"/>
      <c r="F2202" s="42"/>
      <c r="G2202" s="41"/>
      <c r="H2202" s="41"/>
      <c r="I2202" s="44"/>
      <c r="J2202" s="47"/>
      <c r="K2202" s="45"/>
      <c r="L2202" s="107"/>
      <c r="M2202" s="107"/>
      <c r="N2202" s="107"/>
      <c r="O2202" s="205"/>
    </row>
    <row r="2203" spans="1:15" ht="15" customHeight="1" x14ac:dyDescent="0.25">
      <c r="A2203" s="104"/>
      <c r="B2203" s="41"/>
      <c r="C2203" s="43"/>
      <c r="D2203" s="41"/>
      <c r="E2203" s="41"/>
      <c r="F2203" s="42"/>
      <c r="G2203" s="41"/>
      <c r="H2203" s="41"/>
      <c r="I2203" s="44"/>
      <c r="J2203" s="47"/>
      <c r="K2203" s="45"/>
      <c r="L2203" s="107"/>
      <c r="M2203" s="107"/>
      <c r="N2203" s="107"/>
      <c r="O2203" s="205"/>
    </row>
    <row r="2204" spans="1:15" ht="15" customHeight="1" x14ac:dyDescent="0.25">
      <c r="A2204" s="104"/>
      <c r="B2204" s="41"/>
      <c r="C2204" s="43"/>
      <c r="D2204" s="41"/>
      <c r="E2204" s="41"/>
      <c r="F2204" s="42"/>
      <c r="G2204" s="41"/>
      <c r="H2204" s="41"/>
      <c r="I2204" s="44"/>
      <c r="J2204" s="47"/>
      <c r="K2204" s="45"/>
      <c r="L2204" s="107"/>
      <c r="M2204" s="107"/>
      <c r="N2204" s="107"/>
      <c r="O2204" s="205"/>
    </row>
    <row r="2205" spans="1:15" ht="15" customHeight="1" x14ac:dyDescent="0.25">
      <c r="A2205" s="104"/>
      <c r="B2205" s="41"/>
      <c r="C2205" s="43"/>
      <c r="D2205" s="41"/>
      <c r="E2205" s="41"/>
      <c r="F2205" s="42"/>
      <c r="G2205" s="41"/>
      <c r="H2205" s="41"/>
      <c r="I2205" s="44"/>
      <c r="J2205" s="47"/>
      <c r="K2205" s="45"/>
      <c r="L2205" s="107"/>
      <c r="M2205" s="107"/>
      <c r="N2205" s="107"/>
      <c r="O2205" s="205"/>
    </row>
    <row r="2206" spans="1:15" ht="15" customHeight="1" x14ac:dyDescent="0.25">
      <c r="A2206" s="104"/>
      <c r="B2206" s="41"/>
      <c r="C2206" s="43"/>
      <c r="D2206" s="41"/>
      <c r="E2206" s="41"/>
      <c r="F2206" s="42"/>
      <c r="G2206" s="41"/>
      <c r="H2206" s="41"/>
      <c r="I2206" s="44"/>
      <c r="J2206" s="47"/>
      <c r="K2206" s="45"/>
      <c r="L2206" s="107"/>
      <c r="M2206" s="107"/>
      <c r="N2206" s="107"/>
      <c r="O2206" s="205"/>
    </row>
    <row r="2207" spans="1:15" ht="15" customHeight="1" x14ac:dyDescent="0.25">
      <c r="A2207" s="104"/>
      <c r="B2207" s="41"/>
      <c r="C2207" s="43"/>
      <c r="D2207" s="41"/>
      <c r="E2207" s="41"/>
      <c r="F2207" s="42"/>
      <c r="G2207" s="41"/>
      <c r="H2207" s="41"/>
      <c r="I2207" s="44"/>
      <c r="J2207" s="47"/>
      <c r="K2207" s="45"/>
      <c r="L2207" s="107"/>
      <c r="M2207" s="107"/>
      <c r="N2207" s="107"/>
      <c r="O2207" s="205"/>
    </row>
    <row r="2208" spans="1:15" ht="15" customHeight="1" x14ac:dyDescent="0.25">
      <c r="A2208" s="104"/>
      <c r="B2208" s="41"/>
      <c r="C2208" s="43"/>
      <c r="D2208" s="41"/>
      <c r="E2208" s="41"/>
      <c r="F2208" s="42"/>
      <c r="G2208" s="41"/>
      <c r="H2208" s="41"/>
      <c r="I2208" s="44"/>
      <c r="J2208" s="47"/>
      <c r="K2208" s="45"/>
      <c r="L2208" s="107"/>
      <c r="M2208" s="107"/>
      <c r="N2208" s="107"/>
      <c r="O2208" s="205"/>
    </row>
    <row r="2209" spans="1:15" ht="15" customHeight="1" x14ac:dyDescent="0.25">
      <c r="A2209" s="104"/>
      <c r="B2209" s="41"/>
      <c r="C2209" s="43"/>
      <c r="D2209" s="41"/>
      <c r="E2209" s="41"/>
      <c r="F2209" s="42"/>
      <c r="G2209" s="41"/>
      <c r="H2209" s="41"/>
      <c r="I2209" s="44"/>
      <c r="J2209" s="47"/>
      <c r="K2209" s="45"/>
      <c r="L2209" s="107"/>
      <c r="M2209" s="107"/>
      <c r="N2209" s="107"/>
      <c r="O2209" s="205"/>
    </row>
    <row r="2210" spans="1:15" ht="15" customHeight="1" x14ac:dyDescent="0.25">
      <c r="A2210" s="104"/>
      <c r="B2210" s="41"/>
      <c r="C2210" s="43"/>
      <c r="D2210" s="41"/>
      <c r="E2210" s="41"/>
      <c r="F2210" s="42"/>
      <c r="G2210" s="41"/>
      <c r="H2210" s="41"/>
      <c r="I2210" s="44"/>
      <c r="J2210" s="47"/>
      <c r="K2210" s="45"/>
      <c r="L2210" s="107"/>
      <c r="M2210" s="107"/>
      <c r="N2210" s="107"/>
      <c r="O2210" s="205"/>
    </row>
    <row r="2211" spans="1:15" ht="15" customHeight="1" x14ac:dyDescent="0.25">
      <c r="A2211" s="104"/>
      <c r="B2211" s="41"/>
      <c r="C2211" s="43"/>
      <c r="D2211" s="41"/>
      <c r="E2211" s="41"/>
      <c r="F2211" s="42"/>
      <c r="G2211" s="41"/>
      <c r="H2211" s="41"/>
      <c r="I2211" s="44"/>
      <c r="J2211" s="47"/>
      <c r="K2211" s="45"/>
      <c r="L2211" s="107"/>
      <c r="M2211" s="107"/>
      <c r="N2211" s="107"/>
      <c r="O2211" s="205"/>
    </row>
    <row r="2212" spans="1:15" ht="15" customHeight="1" x14ac:dyDescent="0.25">
      <c r="A2212" s="104"/>
      <c r="B2212" s="41"/>
      <c r="C2212" s="43"/>
      <c r="D2212" s="41"/>
      <c r="E2212" s="41"/>
      <c r="F2212" s="42"/>
      <c r="G2212" s="41"/>
      <c r="H2212" s="41"/>
      <c r="I2212" s="44"/>
      <c r="J2212" s="47"/>
      <c r="K2212" s="45"/>
      <c r="L2212" s="107"/>
      <c r="M2212" s="107"/>
      <c r="N2212" s="107"/>
      <c r="O2212" s="205"/>
    </row>
    <row r="2213" spans="1:15" ht="15" customHeight="1" x14ac:dyDescent="0.25">
      <c r="A2213" s="104"/>
      <c r="B2213" s="41"/>
      <c r="C2213" s="43"/>
      <c r="D2213" s="41"/>
      <c r="E2213" s="41"/>
      <c r="F2213" s="42"/>
      <c r="G2213" s="41"/>
      <c r="H2213" s="41"/>
      <c r="I2213" s="44"/>
      <c r="J2213" s="47"/>
      <c r="K2213" s="45"/>
      <c r="L2213" s="107"/>
      <c r="M2213" s="107"/>
      <c r="N2213" s="107"/>
      <c r="O2213" s="205"/>
    </row>
    <row r="2214" spans="1:15" ht="15" customHeight="1" x14ac:dyDescent="0.25">
      <c r="A2214" s="104"/>
      <c r="B2214" s="41"/>
      <c r="C2214" s="43"/>
      <c r="D2214" s="41"/>
      <c r="E2214" s="41"/>
      <c r="F2214" s="42"/>
      <c r="G2214" s="41"/>
      <c r="H2214" s="41"/>
      <c r="I2214" s="44"/>
      <c r="J2214" s="47"/>
      <c r="K2214" s="45"/>
      <c r="L2214" s="107"/>
      <c r="M2214" s="107"/>
      <c r="N2214" s="107"/>
      <c r="O2214" s="205"/>
    </row>
    <row r="2215" spans="1:15" ht="15" customHeight="1" x14ac:dyDescent="0.25">
      <c r="A2215" s="104"/>
      <c r="B2215" s="41"/>
      <c r="C2215" s="43"/>
      <c r="D2215" s="41"/>
      <c r="E2215" s="41"/>
      <c r="F2215" s="42"/>
      <c r="G2215" s="41"/>
      <c r="H2215" s="41"/>
      <c r="I2215" s="44"/>
      <c r="J2215" s="47"/>
      <c r="K2215" s="45"/>
      <c r="L2215" s="107"/>
      <c r="M2215" s="107"/>
      <c r="N2215" s="107"/>
      <c r="O2215" s="205"/>
    </row>
    <row r="2216" spans="1:15" ht="15" customHeight="1" x14ac:dyDescent="0.25">
      <c r="A2216" s="104"/>
      <c r="B2216" s="41"/>
      <c r="C2216" s="43"/>
      <c r="D2216" s="41"/>
      <c r="E2216" s="41"/>
      <c r="F2216" s="42"/>
      <c r="G2216" s="41"/>
      <c r="H2216" s="41"/>
      <c r="I2216" s="44"/>
      <c r="J2216" s="47"/>
      <c r="K2216" s="45"/>
      <c r="L2216" s="107"/>
      <c r="M2216" s="107"/>
      <c r="N2216" s="107"/>
      <c r="O2216" s="205"/>
    </row>
    <row r="2217" spans="1:15" ht="15" customHeight="1" x14ac:dyDescent="0.25">
      <c r="A2217" s="104"/>
      <c r="B2217" s="41"/>
      <c r="C2217" s="43"/>
      <c r="D2217" s="41"/>
      <c r="E2217" s="41"/>
      <c r="F2217" s="42"/>
      <c r="G2217" s="41"/>
      <c r="H2217" s="41"/>
      <c r="I2217" s="44"/>
      <c r="J2217" s="47"/>
      <c r="K2217" s="45"/>
      <c r="L2217" s="107"/>
      <c r="M2217" s="107"/>
      <c r="N2217" s="107"/>
      <c r="O2217" s="205"/>
    </row>
    <row r="2218" spans="1:15" ht="15" customHeight="1" x14ac:dyDescent="0.25">
      <c r="A2218" s="104"/>
      <c r="B2218" s="41"/>
      <c r="C2218" s="43"/>
      <c r="D2218" s="41"/>
      <c r="E2218" s="41"/>
      <c r="F2218" s="42"/>
      <c r="G2218" s="41"/>
      <c r="H2218" s="41"/>
      <c r="I2218" s="44"/>
      <c r="J2218" s="47"/>
      <c r="K2218" s="45"/>
      <c r="L2218" s="107"/>
      <c r="M2218" s="107"/>
      <c r="N2218" s="107"/>
      <c r="O2218" s="205"/>
    </row>
    <row r="2219" spans="1:15" ht="15" customHeight="1" x14ac:dyDescent="0.25">
      <c r="A2219" s="104"/>
      <c r="B2219" s="41"/>
      <c r="C2219" s="43"/>
      <c r="D2219" s="41"/>
      <c r="E2219" s="41"/>
      <c r="F2219" s="42"/>
      <c r="G2219" s="41"/>
      <c r="H2219" s="41"/>
      <c r="I2219" s="44"/>
      <c r="J2219" s="47"/>
      <c r="K2219" s="45"/>
      <c r="L2219" s="107"/>
      <c r="M2219" s="107"/>
      <c r="N2219" s="107"/>
      <c r="O2219" s="205"/>
    </row>
    <row r="2220" spans="1:15" ht="15" customHeight="1" x14ac:dyDescent="0.25">
      <c r="A2220" s="104"/>
      <c r="B2220" s="41"/>
      <c r="C2220" s="43"/>
      <c r="D2220" s="41"/>
      <c r="E2220" s="41"/>
      <c r="F2220" s="42"/>
      <c r="G2220" s="41"/>
      <c r="H2220" s="41"/>
      <c r="I2220" s="44"/>
      <c r="J2220" s="47"/>
      <c r="K2220" s="45"/>
      <c r="L2220" s="107"/>
      <c r="M2220" s="107"/>
      <c r="N2220" s="107"/>
      <c r="O2220" s="205"/>
    </row>
    <row r="2221" spans="1:15" ht="15" customHeight="1" x14ac:dyDescent="0.25">
      <c r="A2221" s="104"/>
      <c r="B2221" s="41"/>
      <c r="C2221" s="43"/>
      <c r="D2221" s="41"/>
      <c r="E2221" s="41"/>
      <c r="F2221" s="42"/>
      <c r="G2221" s="41"/>
      <c r="H2221" s="41"/>
      <c r="I2221" s="44"/>
      <c r="J2221" s="47"/>
      <c r="K2221" s="45"/>
      <c r="L2221" s="107"/>
      <c r="M2221" s="107"/>
      <c r="N2221" s="107"/>
      <c r="O2221" s="205"/>
    </row>
    <row r="2222" spans="1:15" ht="15" customHeight="1" x14ac:dyDescent="0.25">
      <c r="A2222" s="104"/>
      <c r="B2222" s="41"/>
      <c r="C2222" s="43"/>
      <c r="D2222" s="41"/>
      <c r="E2222" s="41"/>
      <c r="F2222" s="42"/>
      <c r="G2222" s="41"/>
      <c r="H2222" s="41"/>
      <c r="I2222" s="44"/>
      <c r="J2222" s="47"/>
      <c r="K2222" s="45"/>
      <c r="L2222" s="107"/>
      <c r="M2222" s="107"/>
      <c r="N2222" s="107"/>
      <c r="O2222" s="205"/>
    </row>
    <row r="2223" spans="1:15" ht="15" customHeight="1" x14ac:dyDescent="0.25">
      <c r="A2223" s="104"/>
      <c r="B2223" s="41"/>
      <c r="C2223" s="43"/>
      <c r="D2223" s="41"/>
      <c r="E2223" s="41"/>
      <c r="F2223" s="42"/>
      <c r="G2223" s="41"/>
      <c r="H2223" s="41"/>
      <c r="I2223" s="44"/>
      <c r="J2223" s="47"/>
      <c r="K2223" s="45"/>
      <c r="L2223" s="107"/>
      <c r="M2223" s="107"/>
      <c r="N2223" s="107"/>
      <c r="O2223" s="205"/>
    </row>
    <row r="2224" spans="1:15" ht="15" customHeight="1" x14ac:dyDescent="0.25">
      <c r="A2224" s="104"/>
      <c r="B2224" s="41"/>
      <c r="C2224" s="43"/>
      <c r="D2224" s="41"/>
      <c r="E2224" s="41"/>
      <c r="F2224" s="42"/>
      <c r="G2224" s="41"/>
      <c r="H2224" s="41"/>
      <c r="I2224" s="44"/>
      <c r="J2224" s="47"/>
      <c r="K2224" s="45"/>
      <c r="L2224" s="107"/>
      <c r="M2224" s="107"/>
      <c r="N2224" s="107"/>
      <c r="O2224" s="205"/>
    </row>
    <row r="2225" spans="1:15" ht="15" customHeight="1" x14ac:dyDescent="0.25">
      <c r="A2225" s="104"/>
      <c r="B2225" s="41"/>
      <c r="C2225" s="43"/>
      <c r="D2225" s="41"/>
      <c r="E2225" s="41"/>
      <c r="F2225" s="42"/>
      <c r="G2225" s="41"/>
      <c r="H2225" s="41"/>
      <c r="I2225" s="44"/>
      <c r="J2225" s="47"/>
      <c r="K2225" s="45"/>
      <c r="L2225" s="107"/>
      <c r="M2225" s="107"/>
      <c r="N2225" s="107"/>
      <c r="O2225" s="205"/>
    </row>
    <row r="2226" spans="1:15" ht="15" customHeight="1" x14ac:dyDescent="0.25">
      <c r="A2226" s="104"/>
      <c r="B2226" s="41"/>
      <c r="C2226" s="43"/>
      <c r="D2226" s="41"/>
      <c r="E2226" s="41"/>
      <c r="F2226" s="42"/>
      <c r="G2226" s="41"/>
      <c r="H2226" s="41"/>
      <c r="I2226" s="44"/>
      <c r="J2226" s="47"/>
      <c r="K2226" s="45"/>
      <c r="L2226" s="107"/>
      <c r="M2226" s="107"/>
      <c r="N2226" s="107"/>
      <c r="O2226" s="205"/>
    </row>
    <row r="2227" spans="1:15" ht="15" customHeight="1" x14ac:dyDescent="0.25">
      <c r="A2227" s="104"/>
      <c r="B2227" s="41"/>
      <c r="C2227" s="43"/>
      <c r="D2227" s="41"/>
      <c r="E2227" s="41"/>
      <c r="F2227" s="42"/>
      <c r="G2227" s="41"/>
      <c r="H2227" s="41"/>
      <c r="I2227" s="44"/>
      <c r="J2227" s="47"/>
      <c r="K2227" s="45"/>
      <c r="L2227" s="107"/>
      <c r="M2227" s="107"/>
      <c r="N2227" s="107"/>
      <c r="O2227" s="205"/>
    </row>
    <row r="2228" spans="1:15" ht="15" customHeight="1" x14ac:dyDescent="0.25">
      <c r="A2228" s="104"/>
      <c r="B2228" s="41"/>
      <c r="C2228" s="43"/>
      <c r="D2228" s="41"/>
      <c r="E2228" s="41"/>
      <c r="F2228" s="42"/>
      <c r="G2228" s="41"/>
      <c r="H2228" s="41"/>
      <c r="I2228" s="44"/>
      <c r="J2228" s="47"/>
      <c r="K2228" s="45"/>
      <c r="L2228" s="107"/>
      <c r="M2228" s="107"/>
      <c r="N2228" s="107"/>
      <c r="O2228" s="205"/>
    </row>
    <row r="2229" spans="1:15" ht="15" customHeight="1" x14ac:dyDescent="0.25">
      <c r="A2229" s="104"/>
      <c r="B2229" s="41"/>
      <c r="C2229" s="43"/>
      <c r="D2229" s="41"/>
      <c r="E2229" s="41"/>
      <c r="F2229" s="42"/>
      <c r="G2229" s="41"/>
      <c r="H2229" s="41"/>
      <c r="I2229" s="44"/>
      <c r="J2229" s="47"/>
      <c r="K2229" s="45"/>
      <c r="L2229" s="107"/>
      <c r="M2229" s="107"/>
      <c r="N2229" s="107"/>
      <c r="O2229" s="205"/>
    </row>
    <row r="2230" spans="1:15" ht="15" customHeight="1" x14ac:dyDescent="0.25">
      <c r="A2230" s="104"/>
      <c r="B2230" s="41"/>
      <c r="C2230" s="43"/>
      <c r="D2230" s="41"/>
      <c r="E2230" s="41"/>
      <c r="F2230" s="42"/>
      <c r="G2230" s="41"/>
      <c r="H2230" s="41"/>
      <c r="I2230" s="44"/>
      <c r="J2230" s="47"/>
      <c r="K2230" s="45"/>
      <c r="L2230" s="107"/>
      <c r="M2230" s="107"/>
      <c r="N2230" s="107"/>
      <c r="O2230" s="205"/>
    </row>
    <row r="2231" spans="1:15" ht="15" customHeight="1" x14ac:dyDescent="0.25">
      <c r="A2231" s="104"/>
      <c r="B2231" s="41"/>
      <c r="C2231" s="43"/>
      <c r="D2231" s="41"/>
      <c r="E2231" s="41"/>
      <c r="F2231" s="42"/>
      <c r="G2231" s="41"/>
      <c r="H2231" s="41"/>
      <c r="I2231" s="44"/>
      <c r="J2231" s="47"/>
      <c r="K2231" s="45"/>
      <c r="L2231" s="107"/>
      <c r="M2231" s="107"/>
      <c r="N2231" s="107"/>
      <c r="O2231" s="205"/>
    </row>
    <row r="2232" spans="1:15" ht="15" customHeight="1" x14ac:dyDescent="0.25">
      <c r="A2232" s="104"/>
      <c r="B2232" s="41"/>
      <c r="C2232" s="43"/>
      <c r="D2232" s="41"/>
      <c r="E2232" s="41"/>
      <c r="F2232" s="42"/>
      <c r="G2232" s="41"/>
      <c r="H2232" s="41"/>
      <c r="I2232" s="44"/>
      <c r="J2232" s="47"/>
      <c r="K2232" s="45"/>
      <c r="L2232" s="107"/>
      <c r="M2232" s="107"/>
      <c r="N2232" s="107"/>
      <c r="O2232" s="205"/>
    </row>
    <row r="2233" spans="1:15" ht="15" customHeight="1" x14ac:dyDescent="0.25">
      <c r="A2233" s="104"/>
      <c r="B2233" s="41"/>
      <c r="C2233" s="43"/>
      <c r="D2233" s="41"/>
      <c r="E2233" s="41"/>
      <c r="F2233" s="42"/>
      <c r="G2233" s="41"/>
      <c r="H2233" s="41"/>
      <c r="I2233" s="44"/>
      <c r="J2233" s="47"/>
      <c r="K2233" s="45"/>
      <c r="L2233" s="107"/>
      <c r="M2233" s="107"/>
      <c r="N2233" s="107"/>
      <c r="O2233" s="205"/>
    </row>
    <row r="2234" spans="1:15" ht="15" customHeight="1" x14ac:dyDescent="0.25">
      <c r="A2234" s="104"/>
      <c r="B2234" s="41"/>
      <c r="C2234" s="43"/>
      <c r="D2234" s="41"/>
      <c r="E2234" s="41"/>
      <c r="F2234" s="42"/>
      <c r="G2234" s="41"/>
      <c r="H2234" s="41"/>
      <c r="I2234" s="44"/>
      <c r="J2234" s="47"/>
      <c r="K2234" s="45"/>
      <c r="L2234" s="107"/>
      <c r="M2234" s="107"/>
      <c r="N2234" s="107"/>
      <c r="O2234" s="205"/>
    </row>
    <row r="2235" spans="1:15" ht="15" customHeight="1" x14ac:dyDescent="0.25">
      <c r="A2235" s="104"/>
      <c r="B2235" s="41"/>
      <c r="C2235" s="43"/>
      <c r="D2235" s="41"/>
      <c r="E2235" s="41"/>
      <c r="F2235" s="42"/>
      <c r="G2235" s="41"/>
      <c r="H2235" s="41"/>
      <c r="I2235" s="44"/>
      <c r="J2235" s="47"/>
      <c r="K2235" s="45"/>
      <c r="L2235" s="107"/>
      <c r="M2235" s="107"/>
      <c r="N2235" s="107"/>
      <c r="O2235" s="205"/>
    </row>
    <row r="2236" spans="1:15" ht="15" customHeight="1" x14ac:dyDescent="0.25">
      <c r="A2236" s="104"/>
      <c r="B2236" s="41"/>
      <c r="C2236" s="43"/>
      <c r="D2236" s="41"/>
      <c r="E2236" s="41"/>
      <c r="F2236" s="42"/>
      <c r="G2236" s="41"/>
      <c r="H2236" s="41"/>
      <c r="I2236" s="44"/>
      <c r="J2236" s="47"/>
      <c r="K2236" s="45"/>
      <c r="L2236" s="107"/>
      <c r="M2236" s="107"/>
      <c r="N2236" s="107"/>
      <c r="O2236" s="205"/>
    </row>
    <row r="2237" spans="1:15" ht="15" customHeight="1" x14ac:dyDescent="0.25">
      <c r="A2237" s="104"/>
      <c r="B2237" s="41"/>
      <c r="C2237" s="43"/>
      <c r="D2237" s="41"/>
      <c r="E2237" s="41"/>
      <c r="F2237" s="42"/>
      <c r="G2237" s="41"/>
      <c r="H2237" s="41"/>
      <c r="I2237" s="44"/>
      <c r="J2237" s="47"/>
      <c r="K2237" s="45"/>
      <c r="L2237" s="107"/>
      <c r="M2237" s="107"/>
      <c r="N2237" s="107"/>
      <c r="O2237" s="205"/>
    </row>
    <row r="2238" spans="1:15" ht="15" customHeight="1" x14ac:dyDescent="0.25">
      <c r="A2238" s="104"/>
      <c r="B2238" s="41"/>
      <c r="C2238" s="43"/>
      <c r="D2238" s="41"/>
      <c r="E2238" s="41"/>
      <c r="F2238" s="42"/>
      <c r="G2238" s="41"/>
      <c r="H2238" s="41"/>
      <c r="I2238" s="44"/>
      <c r="J2238" s="47"/>
      <c r="K2238" s="45"/>
      <c r="L2238" s="107"/>
      <c r="M2238" s="107"/>
      <c r="N2238" s="107"/>
      <c r="O2238" s="205"/>
    </row>
    <row r="2239" spans="1:15" ht="15" customHeight="1" x14ac:dyDescent="0.25">
      <c r="A2239" s="104"/>
      <c r="B2239" s="41"/>
      <c r="C2239" s="43"/>
      <c r="D2239" s="41"/>
      <c r="E2239" s="41"/>
      <c r="F2239" s="42"/>
      <c r="G2239" s="41"/>
      <c r="H2239" s="41"/>
      <c r="I2239" s="44"/>
      <c r="J2239" s="47"/>
      <c r="K2239" s="45"/>
      <c r="L2239" s="107"/>
      <c r="M2239" s="107"/>
      <c r="N2239" s="107"/>
      <c r="O2239" s="205"/>
    </row>
    <row r="2240" spans="1:15" ht="15" customHeight="1" x14ac:dyDescent="0.25">
      <c r="A2240" s="104"/>
      <c r="B2240" s="41"/>
      <c r="C2240" s="43"/>
      <c r="D2240" s="41"/>
      <c r="E2240" s="41"/>
      <c r="F2240" s="42"/>
      <c r="G2240" s="41"/>
      <c r="H2240" s="41"/>
      <c r="I2240" s="44"/>
      <c r="J2240" s="47"/>
      <c r="K2240" s="45"/>
      <c r="L2240" s="107"/>
      <c r="M2240" s="107"/>
      <c r="N2240" s="107"/>
      <c r="O2240" s="205"/>
    </row>
    <row r="2241" spans="1:15" ht="15" customHeight="1" x14ac:dyDescent="0.25">
      <c r="A2241" s="104"/>
      <c r="B2241" s="41"/>
      <c r="C2241" s="43"/>
      <c r="D2241" s="41"/>
      <c r="E2241" s="41"/>
      <c r="F2241" s="42"/>
      <c r="G2241" s="41"/>
      <c r="H2241" s="41"/>
      <c r="I2241" s="44"/>
      <c r="J2241" s="47"/>
      <c r="K2241" s="45"/>
      <c r="L2241" s="107"/>
      <c r="M2241" s="107"/>
      <c r="N2241" s="107"/>
      <c r="O2241" s="205"/>
    </row>
    <row r="2242" spans="1:15" ht="15" customHeight="1" x14ac:dyDescent="0.25">
      <c r="A2242" s="104"/>
      <c r="B2242" s="41"/>
      <c r="C2242" s="43"/>
      <c r="D2242" s="41"/>
      <c r="E2242" s="41"/>
      <c r="F2242" s="42"/>
      <c r="G2242" s="41"/>
      <c r="H2242" s="41"/>
      <c r="I2242" s="44"/>
      <c r="J2242" s="47"/>
      <c r="K2242" s="45"/>
      <c r="L2242" s="107"/>
      <c r="M2242" s="107"/>
      <c r="N2242" s="107"/>
      <c r="O2242" s="205"/>
    </row>
    <row r="2243" spans="1:15" ht="15" customHeight="1" x14ac:dyDescent="0.25">
      <c r="A2243" s="104"/>
      <c r="B2243" s="41"/>
      <c r="C2243" s="43"/>
      <c r="D2243" s="41"/>
      <c r="E2243" s="41"/>
      <c r="F2243" s="42"/>
      <c r="G2243" s="41"/>
      <c r="H2243" s="41"/>
      <c r="I2243" s="44"/>
      <c r="J2243" s="47"/>
      <c r="K2243" s="45"/>
      <c r="L2243" s="107"/>
      <c r="M2243" s="107"/>
      <c r="N2243" s="107"/>
      <c r="O2243" s="205"/>
    </row>
    <row r="2244" spans="1:15" ht="15" customHeight="1" x14ac:dyDescent="0.25">
      <c r="A2244" s="104"/>
      <c r="B2244" s="41"/>
      <c r="C2244" s="43"/>
      <c r="D2244" s="41"/>
      <c r="E2244" s="41"/>
      <c r="F2244" s="42"/>
      <c r="G2244" s="41"/>
      <c r="H2244" s="41"/>
      <c r="I2244" s="44"/>
      <c r="J2244" s="47"/>
      <c r="K2244" s="45"/>
      <c r="L2244" s="107"/>
      <c r="M2244" s="107"/>
      <c r="N2244" s="107"/>
      <c r="O2244" s="205"/>
    </row>
    <row r="2245" spans="1:15" ht="15" customHeight="1" x14ac:dyDescent="0.25">
      <c r="A2245" s="104"/>
      <c r="B2245" s="41"/>
      <c r="C2245" s="43"/>
      <c r="D2245" s="41"/>
      <c r="E2245" s="41"/>
      <c r="F2245" s="42"/>
      <c r="G2245" s="41"/>
      <c r="H2245" s="41"/>
      <c r="I2245" s="44"/>
      <c r="J2245" s="47"/>
      <c r="K2245" s="45"/>
      <c r="L2245" s="107"/>
      <c r="M2245" s="107"/>
      <c r="N2245" s="107"/>
      <c r="O2245" s="205"/>
    </row>
    <row r="2246" spans="1:15" ht="15" customHeight="1" x14ac:dyDescent="0.25">
      <c r="A2246" s="104"/>
      <c r="B2246" s="41"/>
      <c r="C2246" s="43"/>
      <c r="D2246" s="41"/>
      <c r="E2246" s="41"/>
      <c r="F2246" s="42"/>
      <c r="G2246" s="41"/>
      <c r="H2246" s="41"/>
      <c r="I2246" s="44"/>
      <c r="J2246" s="47"/>
      <c r="K2246" s="45"/>
      <c r="L2246" s="107"/>
      <c r="M2246" s="107"/>
      <c r="N2246" s="107"/>
      <c r="O2246" s="205"/>
    </row>
    <row r="2247" spans="1:15" ht="15" customHeight="1" x14ac:dyDescent="0.25">
      <c r="A2247" s="104"/>
      <c r="B2247" s="41"/>
      <c r="C2247" s="43"/>
      <c r="D2247" s="41"/>
      <c r="E2247" s="41"/>
      <c r="F2247" s="42"/>
      <c r="G2247" s="41"/>
      <c r="H2247" s="41"/>
      <c r="I2247" s="44"/>
      <c r="J2247" s="47"/>
      <c r="K2247" s="45"/>
      <c r="L2247" s="107"/>
      <c r="M2247" s="107"/>
      <c r="N2247" s="107"/>
      <c r="O2247" s="205"/>
    </row>
    <row r="2248" spans="1:15" ht="15" customHeight="1" x14ac:dyDescent="0.25">
      <c r="A2248" s="104"/>
      <c r="B2248" s="41"/>
      <c r="C2248" s="43"/>
      <c r="D2248" s="41"/>
      <c r="E2248" s="41"/>
      <c r="F2248" s="42"/>
      <c r="G2248" s="41"/>
      <c r="H2248" s="41"/>
      <c r="I2248" s="44"/>
      <c r="J2248" s="47"/>
      <c r="K2248" s="45"/>
      <c r="L2248" s="107"/>
      <c r="M2248" s="107"/>
      <c r="N2248" s="107"/>
      <c r="O2248" s="205"/>
    </row>
    <row r="2249" spans="1:15" ht="15" customHeight="1" x14ac:dyDescent="0.25">
      <c r="A2249" s="104"/>
      <c r="B2249" s="41"/>
      <c r="C2249" s="43"/>
      <c r="D2249" s="41"/>
      <c r="E2249" s="41"/>
      <c r="F2249" s="42"/>
      <c r="G2249" s="41"/>
      <c r="H2249" s="41"/>
      <c r="I2249" s="44"/>
      <c r="J2249" s="47"/>
      <c r="K2249" s="45"/>
      <c r="L2249" s="107"/>
      <c r="M2249" s="107"/>
      <c r="N2249" s="107"/>
      <c r="O2249" s="205"/>
    </row>
    <row r="2250" spans="1:15" ht="15" customHeight="1" x14ac:dyDescent="0.25">
      <c r="A2250" s="104"/>
      <c r="B2250" s="41"/>
      <c r="C2250" s="43"/>
      <c r="D2250" s="41"/>
      <c r="E2250" s="41"/>
      <c r="F2250" s="42"/>
      <c r="G2250" s="41"/>
      <c r="H2250" s="41"/>
      <c r="I2250" s="44"/>
      <c r="J2250" s="47"/>
      <c r="K2250" s="45"/>
      <c r="L2250" s="107"/>
      <c r="M2250" s="107"/>
      <c r="N2250" s="107"/>
      <c r="O2250" s="205"/>
    </row>
    <row r="2251" spans="1:15" ht="15" customHeight="1" x14ac:dyDescent="0.25">
      <c r="A2251" s="104"/>
      <c r="B2251" s="41"/>
      <c r="C2251" s="43"/>
      <c r="D2251" s="41"/>
      <c r="E2251" s="41"/>
      <c r="F2251" s="42"/>
      <c r="G2251" s="41"/>
      <c r="H2251" s="41"/>
      <c r="I2251" s="44"/>
      <c r="J2251" s="47"/>
      <c r="K2251" s="45"/>
      <c r="L2251" s="107"/>
      <c r="M2251" s="107"/>
      <c r="N2251" s="107"/>
      <c r="O2251" s="205"/>
    </row>
    <row r="2252" spans="1:15" ht="15" customHeight="1" x14ac:dyDescent="0.25">
      <c r="A2252" s="104"/>
      <c r="B2252" s="41"/>
      <c r="C2252" s="43"/>
      <c r="D2252" s="41"/>
      <c r="E2252" s="41"/>
      <c r="F2252" s="42"/>
      <c r="G2252" s="41"/>
      <c r="H2252" s="41"/>
      <c r="I2252" s="44"/>
      <c r="J2252" s="47"/>
      <c r="K2252" s="45"/>
      <c r="L2252" s="107"/>
      <c r="M2252" s="107"/>
      <c r="N2252" s="107"/>
      <c r="O2252" s="205"/>
    </row>
    <row r="2253" spans="1:15" ht="15" customHeight="1" x14ac:dyDescent="0.25">
      <c r="A2253" s="104"/>
      <c r="B2253" s="41"/>
      <c r="C2253" s="43"/>
      <c r="D2253" s="41"/>
      <c r="E2253" s="41"/>
      <c r="F2253" s="42"/>
      <c r="G2253" s="41"/>
      <c r="H2253" s="41"/>
      <c r="I2253" s="44"/>
      <c r="J2253" s="47"/>
      <c r="K2253" s="45"/>
      <c r="L2253" s="107"/>
      <c r="M2253" s="107"/>
      <c r="N2253" s="107"/>
      <c r="O2253" s="205"/>
    </row>
    <row r="2254" spans="1:15" ht="15" customHeight="1" x14ac:dyDescent="0.25">
      <c r="A2254" s="104"/>
      <c r="B2254" s="41"/>
      <c r="C2254" s="43"/>
      <c r="D2254" s="41"/>
      <c r="E2254" s="41"/>
      <c r="F2254" s="42"/>
      <c r="G2254" s="41"/>
      <c r="H2254" s="41"/>
      <c r="I2254" s="44"/>
      <c r="J2254" s="47"/>
      <c r="K2254" s="45"/>
      <c r="L2254" s="107"/>
      <c r="M2254" s="107"/>
      <c r="N2254" s="107"/>
      <c r="O2254" s="205"/>
    </row>
    <row r="2255" spans="1:15" ht="15" customHeight="1" x14ac:dyDescent="0.25">
      <c r="A2255" s="104"/>
      <c r="B2255" s="41"/>
      <c r="C2255" s="43"/>
      <c r="D2255" s="41"/>
      <c r="E2255" s="41"/>
      <c r="F2255" s="42"/>
      <c r="G2255" s="41"/>
      <c r="H2255" s="41"/>
      <c r="I2255" s="44"/>
      <c r="J2255" s="47"/>
      <c r="K2255" s="45"/>
      <c r="L2255" s="107"/>
      <c r="M2255" s="107"/>
      <c r="N2255" s="107"/>
      <c r="O2255" s="205"/>
    </row>
    <row r="2256" spans="1:15" ht="15" customHeight="1" x14ac:dyDescent="0.25">
      <c r="A2256" s="104"/>
      <c r="B2256" s="41"/>
      <c r="C2256" s="43"/>
      <c r="D2256" s="41"/>
      <c r="E2256" s="41"/>
      <c r="F2256" s="42"/>
      <c r="G2256" s="41"/>
      <c r="H2256" s="41"/>
      <c r="I2256" s="44"/>
      <c r="J2256" s="47"/>
      <c r="K2256" s="45"/>
      <c r="L2256" s="107"/>
      <c r="M2256" s="107"/>
      <c r="N2256" s="107"/>
      <c r="O2256" s="205"/>
    </row>
    <row r="2257" spans="1:15" ht="15" customHeight="1" x14ac:dyDescent="0.25">
      <c r="A2257" s="104"/>
      <c r="B2257" s="41"/>
      <c r="C2257" s="43"/>
      <c r="D2257" s="41"/>
      <c r="E2257" s="41"/>
      <c r="F2257" s="42"/>
      <c r="G2257" s="41"/>
      <c r="H2257" s="41"/>
      <c r="I2257" s="44"/>
      <c r="J2257" s="47"/>
      <c r="K2257" s="45"/>
      <c r="L2257" s="107"/>
      <c r="M2257" s="107"/>
      <c r="N2257" s="107"/>
      <c r="O2257" s="205"/>
    </row>
    <row r="2258" spans="1:15" ht="15" customHeight="1" x14ac:dyDescent="0.25">
      <c r="A2258" s="104"/>
      <c r="B2258" s="41"/>
      <c r="C2258" s="43"/>
      <c r="D2258" s="41"/>
      <c r="E2258" s="41"/>
      <c r="F2258" s="42"/>
      <c r="G2258" s="41"/>
      <c r="H2258" s="41"/>
      <c r="I2258" s="44"/>
      <c r="J2258" s="47"/>
      <c r="K2258" s="45"/>
      <c r="L2258" s="107"/>
      <c r="M2258" s="107"/>
      <c r="N2258" s="107"/>
      <c r="O2258" s="205"/>
    </row>
    <row r="2259" spans="1:15" ht="15" customHeight="1" x14ac:dyDescent="0.25">
      <c r="A2259" s="104"/>
      <c r="B2259" s="41"/>
      <c r="C2259" s="43"/>
      <c r="D2259" s="41"/>
      <c r="E2259" s="41"/>
      <c r="F2259" s="42"/>
      <c r="G2259" s="41"/>
      <c r="H2259" s="41"/>
      <c r="I2259" s="44"/>
      <c r="J2259" s="47"/>
      <c r="K2259" s="45"/>
      <c r="L2259" s="107"/>
      <c r="M2259" s="107"/>
      <c r="N2259" s="107"/>
      <c r="O2259" s="205"/>
    </row>
    <row r="2260" spans="1:15" ht="15" customHeight="1" x14ac:dyDescent="0.25">
      <c r="A2260" s="104"/>
      <c r="B2260" s="41"/>
      <c r="C2260" s="43"/>
      <c r="D2260" s="41"/>
      <c r="E2260" s="41"/>
      <c r="F2260" s="42"/>
      <c r="G2260" s="41"/>
      <c r="H2260" s="41"/>
      <c r="I2260" s="44"/>
      <c r="J2260" s="47"/>
      <c r="K2260" s="45"/>
      <c r="L2260" s="107"/>
      <c r="M2260" s="107"/>
      <c r="N2260" s="107"/>
      <c r="O2260" s="205"/>
    </row>
    <row r="2261" spans="1:15" ht="15" customHeight="1" x14ac:dyDescent="0.25">
      <c r="A2261" s="104"/>
      <c r="B2261" s="41"/>
      <c r="C2261" s="43"/>
      <c r="D2261" s="41"/>
      <c r="E2261" s="41"/>
      <c r="F2261" s="42"/>
      <c r="G2261" s="41"/>
      <c r="H2261" s="41"/>
      <c r="I2261" s="44"/>
      <c r="J2261" s="47"/>
      <c r="K2261" s="45"/>
      <c r="L2261" s="107"/>
      <c r="M2261" s="107"/>
      <c r="N2261" s="107"/>
      <c r="O2261" s="205"/>
    </row>
    <row r="2262" spans="1:15" ht="15" customHeight="1" x14ac:dyDescent="0.25">
      <c r="A2262" s="104"/>
      <c r="B2262" s="41"/>
      <c r="C2262" s="43"/>
      <c r="D2262" s="41"/>
      <c r="E2262" s="41"/>
      <c r="F2262" s="42"/>
      <c r="G2262" s="41"/>
      <c r="H2262" s="41"/>
      <c r="I2262" s="44"/>
      <c r="J2262" s="47"/>
      <c r="K2262" s="45"/>
      <c r="L2262" s="107"/>
      <c r="M2262" s="107"/>
      <c r="N2262" s="107"/>
      <c r="O2262" s="205"/>
    </row>
    <row r="2263" spans="1:15" ht="15" customHeight="1" x14ac:dyDescent="0.25">
      <c r="A2263" s="104"/>
      <c r="B2263" s="41"/>
      <c r="C2263" s="43"/>
      <c r="D2263" s="41"/>
      <c r="E2263" s="41"/>
      <c r="F2263" s="42"/>
      <c r="G2263" s="41"/>
      <c r="H2263" s="41"/>
      <c r="I2263" s="44"/>
      <c r="J2263" s="47"/>
      <c r="K2263" s="45"/>
      <c r="L2263" s="107"/>
      <c r="M2263" s="107"/>
      <c r="N2263" s="107"/>
      <c r="O2263" s="205"/>
    </row>
    <row r="2264" spans="1:15" ht="15" customHeight="1" x14ac:dyDescent="0.25">
      <c r="A2264" s="104"/>
      <c r="B2264" s="41"/>
      <c r="C2264" s="43"/>
      <c r="D2264" s="41"/>
      <c r="E2264" s="41"/>
      <c r="F2264" s="42"/>
      <c r="G2264" s="41"/>
      <c r="H2264" s="41"/>
      <c r="I2264" s="44"/>
      <c r="J2264" s="47"/>
      <c r="K2264" s="45"/>
      <c r="L2264" s="107"/>
      <c r="M2264" s="107"/>
      <c r="N2264" s="107"/>
      <c r="O2264" s="205"/>
    </row>
    <row r="2265" spans="1:15" ht="15" customHeight="1" x14ac:dyDescent="0.25">
      <c r="A2265" s="104"/>
      <c r="B2265" s="41"/>
      <c r="C2265" s="43"/>
      <c r="D2265" s="41"/>
      <c r="E2265" s="41"/>
      <c r="F2265" s="42"/>
      <c r="G2265" s="41"/>
      <c r="H2265" s="41"/>
      <c r="I2265" s="44"/>
      <c r="J2265" s="47"/>
      <c r="K2265" s="45"/>
      <c r="L2265" s="107"/>
      <c r="M2265" s="107"/>
      <c r="N2265" s="107"/>
      <c r="O2265" s="205"/>
    </row>
    <row r="2266" spans="1:15" ht="15" customHeight="1" x14ac:dyDescent="0.25">
      <c r="A2266" s="104"/>
      <c r="B2266" s="41"/>
      <c r="C2266" s="43"/>
      <c r="D2266" s="41"/>
      <c r="E2266" s="41"/>
      <c r="F2266" s="42"/>
      <c r="G2266" s="41"/>
      <c r="H2266" s="41"/>
      <c r="I2266" s="44"/>
      <c r="J2266" s="47"/>
      <c r="K2266" s="45"/>
      <c r="L2266" s="107"/>
      <c r="M2266" s="107"/>
      <c r="N2266" s="107"/>
      <c r="O2266" s="205"/>
    </row>
    <row r="2267" spans="1:15" ht="15" customHeight="1" x14ac:dyDescent="0.25">
      <c r="A2267" s="104"/>
      <c r="B2267" s="41"/>
      <c r="C2267" s="43"/>
      <c r="D2267" s="41"/>
      <c r="E2267" s="41"/>
      <c r="F2267" s="42"/>
      <c r="G2267" s="41"/>
      <c r="H2267" s="41"/>
      <c r="I2267" s="44"/>
      <c r="J2267" s="47"/>
      <c r="K2267" s="45"/>
      <c r="L2267" s="107"/>
      <c r="M2267" s="107"/>
      <c r="N2267" s="107"/>
      <c r="O2267" s="205"/>
    </row>
    <row r="2268" spans="1:15" ht="15" customHeight="1" x14ac:dyDescent="0.25">
      <c r="A2268" s="104"/>
      <c r="B2268" s="41"/>
      <c r="C2268" s="43"/>
      <c r="D2268" s="41"/>
      <c r="E2268" s="41"/>
      <c r="F2268" s="42"/>
      <c r="G2268" s="41"/>
      <c r="H2268" s="41"/>
      <c r="I2268" s="44"/>
      <c r="J2268" s="47"/>
      <c r="K2268" s="45"/>
      <c r="L2268" s="107"/>
      <c r="M2268" s="107"/>
      <c r="N2268" s="107"/>
      <c r="O2268" s="205"/>
    </row>
    <row r="2269" spans="1:15" ht="15" customHeight="1" x14ac:dyDescent="0.25">
      <c r="A2269" s="104"/>
      <c r="B2269" s="41"/>
      <c r="C2269" s="43"/>
      <c r="D2269" s="41"/>
      <c r="E2269" s="41"/>
      <c r="F2269" s="42"/>
      <c r="G2269" s="41"/>
      <c r="H2269" s="41"/>
      <c r="I2269" s="44"/>
      <c r="J2269" s="47"/>
      <c r="K2269" s="45"/>
      <c r="L2269" s="107"/>
      <c r="M2269" s="107"/>
      <c r="N2269" s="107"/>
      <c r="O2269" s="205"/>
    </row>
    <row r="2270" spans="1:15" ht="15" customHeight="1" x14ac:dyDescent="0.25">
      <c r="A2270" s="104"/>
      <c r="B2270" s="41"/>
      <c r="C2270" s="43"/>
      <c r="D2270" s="41"/>
      <c r="E2270" s="41"/>
      <c r="F2270" s="42"/>
      <c r="G2270" s="41"/>
      <c r="H2270" s="41"/>
      <c r="I2270" s="44"/>
      <c r="J2270" s="47"/>
      <c r="K2270" s="45"/>
      <c r="L2270" s="107"/>
      <c r="M2270" s="107"/>
      <c r="N2270" s="107"/>
      <c r="O2270" s="205"/>
    </row>
    <row r="2271" spans="1:15" ht="15" customHeight="1" x14ac:dyDescent="0.25">
      <c r="A2271" s="104"/>
      <c r="B2271" s="41"/>
      <c r="C2271" s="43"/>
      <c r="D2271" s="41"/>
      <c r="E2271" s="41"/>
      <c r="F2271" s="42"/>
      <c r="G2271" s="41"/>
      <c r="H2271" s="41"/>
      <c r="I2271" s="44"/>
      <c r="J2271" s="47"/>
      <c r="K2271" s="45"/>
      <c r="L2271" s="107"/>
      <c r="M2271" s="107"/>
      <c r="N2271" s="107"/>
      <c r="O2271" s="205"/>
    </row>
    <row r="2272" spans="1:15" ht="15" customHeight="1" x14ac:dyDescent="0.25">
      <c r="A2272" s="104"/>
      <c r="B2272" s="41"/>
      <c r="C2272" s="43"/>
      <c r="D2272" s="41"/>
      <c r="E2272" s="41"/>
      <c r="F2272" s="42"/>
      <c r="G2272" s="41"/>
      <c r="H2272" s="41"/>
      <c r="I2272" s="44"/>
      <c r="J2272" s="47"/>
      <c r="K2272" s="45"/>
      <c r="L2272" s="107"/>
      <c r="M2272" s="107"/>
      <c r="N2272" s="107"/>
      <c r="O2272" s="205"/>
    </row>
    <row r="2273" spans="1:15" ht="15" customHeight="1" x14ac:dyDescent="0.25">
      <c r="A2273" s="104"/>
      <c r="B2273" s="41"/>
      <c r="C2273" s="43"/>
      <c r="D2273" s="41"/>
      <c r="E2273" s="41"/>
      <c r="F2273" s="42"/>
      <c r="G2273" s="41"/>
      <c r="H2273" s="41"/>
      <c r="I2273" s="44"/>
      <c r="J2273" s="47"/>
      <c r="K2273" s="45"/>
      <c r="L2273" s="107"/>
      <c r="M2273" s="107"/>
      <c r="N2273" s="107"/>
      <c r="O2273" s="205"/>
    </row>
    <row r="2274" spans="1:15" ht="15" customHeight="1" x14ac:dyDescent="0.25">
      <c r="A2274" s="104"/>
      <c r="B2274" s="41"/>
      <c r="C2274" s="43"/>
      <c r="D2274" s="41"/>
      <c r="E2274" s="41"/>
      <c r="F2274" s="42"/>
      <c r="G2274" s="41"/>
      <c r="H2274" s="41"/>
      <c r="I2274" s="44"/>
      <c r="J2274" s="47"/>
      <c r="K2274" s="45"/>
      <c r="L2274" s="107"/>
      <c r="M2274" s="107"/>
      <c r="N2274" s="107"/>
      <c r="O2274" s="205"/>
    </row>
    <row r="2275" spans="1:15" ht="15" customHeight="1" x14ac:dyDescent="0.25">
      <c r="A2275" s="104"/>
      <c r="B2275" s="41"/>
      <c r="C2275" s="43"/>
      <c r="D2275" s="41"/>
      <c r="E2275" s="41"/>
      <c r="F2275" s="42"/>
      <c r="G2275" s="41"/>
      <c r="H2275" s="41"/>
      <c r="I2275" s="44"/>
      <c r="J2275" s="47"/>
      <c r="K2275" s="45"/>
      <c r="L2275" s="107"/>
      <c r="M2275" s="107"/>
      <c r="N2275" s="107"/>
      <c r="O2275" s="205"/>
    </row>
    <row r="2276" spans="1:15" ht="15" customHeight="1" x14ac:dyDescent="0.25">
      <c r="A2276" s="104"/>
      <c r="B2276" s="41"/>
      <c r="C2276" s="43"/>
      <c r="D2276" s="41"/>
      <c r="E2276" s="41"/>
      <c r="F2276" s="42"/>
      <c r="G2276" s="41"/>
      <c r="H2276" s="41"/>
      <c r="I2276" s="44"/>
      <c r="J2276" s="47"/>
      <c r="K2276" s="45"/>
      <c r="L2276" s="107"/>
      <c r="M2276" s="107"/>
      <c r="N2276" s="107"/>
      <c r="O2276" s="205"/>
    </row>
    <row r="2277" spans="1:15" ht="15" customHeight="1" x14ac:dyDescent="0.25">
      <c r="A2277" s="104"/>
      <c r="B2277" s="41"/>
      <c r="C2277" s="43"/>
      <c r="D2277" s="41"/>
      <c r="E2277" s="41"/>
      <c r="F2277" s="42"/>
      <c r="G2277" s="41"/>
      <c r="H2277" s="41"/>
      <c r="I2277" s="44"/>
      <c r="J2277" s="47"/>
      <c r="K2277" s="45"/>
      <c r="L2277" s="107"/>
      <c r="M2277" s="107"/>
      <c r="N2277" s="107"/>
      <c r="O2277" s="205"/>
    </row>
    <row r="2278" spans="1:15" ht="15" customHeight="1" x14ac:dyDescent="0.25">
      <c r="A2278" s="104"/>
      <c r="B2278" s="41"/>
      <c r="C2278" s="43"/>
      <c r="D2278" s="41"/>
      <c r="E2278" s="41"/>
      <c r="F2278" s="42"/>
      <c r="G2278" s="41"/>
      <c r="H2278" s="41"/>
      <c r="I2278" s="44"/>
      <c r="J2278" s="47"/>
      <c r="K2278" s="45"/>
      <c r="L2278" s="107"/>
      <c r="M2278" s="107"/>
      <c r="N2278" s="107"/>
      <c r="O2278" s="205"/>
    </row>
    <row r="2279" spans="1:15" ht="15" customHeight="1" x14ac:dyDescent="0.25">
      <c r="A2279" s="104"/>
      <c r="B2279" s="41"/>
      <c r="C2279" s="43"/>
      <c r="D2279" s="41"/>
      <c r="E2279" s="41"/>
      <c r="F2279" s="42"/>
      <c r="G2279" s="41"/>
      <c r="H2279" s="41"/>
      <c r="I2279" s="44"/>
      <c r="J2279" s="47"/>
      <c r="K2279" s="45"/>
      <c r="L2279" s="107"/>
      <c r="M2279" s="107"/>
      <c r="N2279" s="107"/>
      <c r="O2279" s="205"/>
    </row>
    <row r="2280" spans="1:15" ht="15" customHeight="1" x14ac:dyDescent="0.25">
      <c r="A2280" s="104"/>
      <c r="B2280" s="41"/>
      <c r="C2280" s="43"/>
      <c r="D2280" s="41"/>
      <c r="E2280" s="41"/>
      <c r="F2280" s="42"/>
      <c r="G2280" s="41"/>
      <c r="H2280" s="41"/>
      <c r="I2280" s="44"/>
      <c r="J2280" s="47"/>
      <c r="K2280" s="45"/>
      <c r="L2280" s="107"/>
      <c r="M2280" s="107"/>
      <c r="N2280" s="107"/>
      <c r="O2280" s="205"/>
    </row>
    <row r="2281" spans="1:15" ht="15" customHeight="1" x14ac:dyDescent="0.25">
      <c r="A2281" s="104"/>
      <c r="B2281" s="41"/>
      <c r="C2281" s="43"/>
      <c r="D2281" s="41"/>
      <c r="E2281" s="41"/>
      <c r="F2281" s="42"/>
      <c r="G2281" s="41"/>
      <c r="H2281" s="41"/>
      <c r="I2281" s="44"/>
      <c r="J2281" s="47"/>
      <c r="K2281" s="45"/>
      <c r="L2281" s="107"/>
      <c r="M2281" s="107"/>
      <c r="N2281" s="107"/>
      <c r="O2281" s="205"/>
    </row>
    <row r="2282" spans="1:15" ht="15" customHeight="1" x14ac:dyDescent="0.25">
      <c r="A2282" s="104"/>
      <c r="B2282" s="41"/>
      <c r="C2282" s="43"/>
      <c r="D2282" s="41"/>
      <c r="E2282" s="41"/>
      <c r="F2282" s="42"/>
      <c r="G2282" s="41"/>
      <c r="H2282" s="41"/>
      <c r="I2282" s="44"/>
      <c r="J2282" s="47"/>
      <c r="K2282" s="45"/>
      <c r="L2282" s="107"/>
      <c r="M2282" s="107"/>
      <c r="N2282" s="107"/>
      <c r="O2282" s="205"/>
    </row>
    <row r="2283" spans="1:15" ht="15" customHeight="1" x14ac:dyDescent="0.25">
      <c r="A2283" s="104"/>
      <c r="B2283" s="41"/>
      <c r="C2283" s="43"/>
      <c r="D2283" s="41"/>
      <c r="E2283" s="41"/>
      <c r="F2283" s="42"/>
      <c r="G2283" s="41"/>
      <c r="H2283" s="41"/>
      <c r="I2283" s="44"/>
      <c r="J2283" s="47"/>
      <c r="K2283" s="45"/>
      <c r="L2283" s="107"/>
      <c r="M2283" s="107"/>
      <c r="N2283" s="107"/>
      <c r="O2283" s="205"/>
    </row>
    <row r="2284" spans="1:15" ht="15" customHeight="1" x14ac:dyDescent="0.25">
      <c r="A2284" s="104"/>
      <c r="B2284" s="41"/>
      <c r="C2284" s="43"/>
      <c r="D2284" s="41"/>
      <c r="E2284" s="41"/>
      <c r="F2284" s="42"/>
      <c r="G2284" s="41"/>
      <c r="H2284" s="41"/>
      <c r="I2284" s="44"/>
      <c r="J2284" s="47"/>
      <c r="K2284" s="45"/>
      <c r="L2284" s="107"/>
      <c r="M2284" s="107"/>
      <c r="N2284" s="107"/>
      <c r="O2284" s="205"/>
    </row>
    <row r="2285" spans="1:15" ht="15" customHeight="1" x14ac:dyDescent="0.25">
      <c r="A2285" s="104"/>
      <c r="B2285" s="41"/>
      <c r="C2285" s="43"/>
      <c r="D2285" s="41"/>
      <c r="E2285" s="41"/>
      <c r="F2285" s="42"/>
      <c r="G2285" s="41"/>
      <c r="H2285" s="41"/>
      <c r="I2285" s="44"/>
      <c r="J2285" s="47"/>
      <c r="K2285" s="45"/>
      <c r="L2285" s="107"/>
      <c r="M2285" s="107"/>
      <c r="N2285" s="107"/>
      <c r="O2285" s="205"/>
    </row>
    <row r="2286" spans="1:15" ht="15" customHeight="1" x14ac:dyDescent="0.25">
      <c r="A2286" s="104"/>
      <c r="B2286" s="41"/>
      <c r="C2286" s="43"/>
      <c r="D2286" s="41"/>
      <c r="E2286" s="41"/>
      <c r="F2286" s="42"/>
      <c r="G2286" s="41"/>
      <c r="H2286" s="41"/>
      <c r="I2286" s="44"/>
      <c r="J2286" s="47"/>
      <c r="K2286" s="45"/>
      <c r="L2286" s="107"/>
      <c r="M2286" s="107"/>
      <c r="N2286" s="107"/>
      <c r="O2286" s="205"/>
    </row>
    <row r="2287" spans="1:15" ht="15" customHeight="1" x14ac:dyDescent="0.25">
      <c r="A2287" s="104"/>
      <c r="B2287" s="41"/>
      <c r="C2287" s="43"/>
      <c r="D2287" s="41"/>
      <c r="E2287" s="41"/>
      <c r="F2287" s="42"/>
      <c r="G2287" s="41"/>
      <c r="H2287" s="41"/>
      <c r="I2287" s="44"/>
      <c r="J2287" s="47"/>
      <c r="K2287" s="45"/>
      <c r="L2287" s="107"/>
      <c r="M2287" s="107"/>
      <c r="N2287" s="107"/>
      <c r="O2287" s="205"/>
    </row>
    <row r="2288" spans="1:15" ht="15" customHeight="1" x14ac:dyDescent="0.25">
      <c r="A2288" s="104"/>
      <c r="B2288" s="41"/>
      <c r="C2288" s="43"/>
      <c r="D2288" s="41"/>
      <c r="E2288" s="41"/>
      <c r="F2288" s="42"/>
      <c r="G2288" s="41"/>
      <c r="H2288" s="41"/>
      <c r="I2288" s="44"/>
      <c r="J2288" s="47"/>
      <c r="K2288" s="45"/>
      <c r="L2288" s="107"/>
      <c r="M2288" s="107"/>
      <c r="N2288" s="107"/>
      <c r="O2288" s="205"/>
    </row>
    <row r="2289" spans="1:15" ht="15" customHeight="1" x14ac:dyDescent="0.25">
      <c r="A2289" s="104"/>
      <c r="B2289" s="41"/>
      <c r="C2289" s="43"/>
      <c r="D2289" s="41"/>
      <c r="E2289" s="41"/>
      <c r="F2289" s="42"/>
      <c r="G2289" s="41"/>
      <c r="H2289" s="41"/>
      <c r="I2289" s="44"/>
      <c r="J2289" s="47"/>
      <c r="K2289" s="45"/>
      <c r="L2289" s="107"/>
      <c r="M2289" s="107"/>
      <c r="N2289" s="107"/>
      <c r="O2289" s="205"/>
    </row>
    <row r="2290" spans="1:15" ht="15" customHeight="1" x14ac:dyDescent="0.25">
      <c r="A2290" s="104"/>
      <c r="B2290" s="41"/>
      <c r="C2290" s="43"/>
      <c r="D2290" s="41"/>
      <c r="E2290" s="41"/>
      <c r="F2290" s="42"/>
      <c r="G2290" s="41"/>
      <c r="H2290" s="41"/>
      <c r="I2290" s="44"/>
      <c r="J2290" s="47"/>
      <c r="K2290" s="45"/>
      <c r="L2290" s="107"/>
      <c r="M2290" s="107"/>
      <c r="N2290" s="107"/>
      <c r="O2290" s="205"/>
    </row>
    <row r="2291" spans="1:15" ht="15" customHeight="1" x14ac:dyDescent="0.25">
      <c r="A2291" s="104"/>
      <c r="B2291" s="41"/>
      <c r="C2291" s="43"/>
      <c r="D2291" s="41"/>
      <c r="E2291" s="41"/>
      <c r="F2291" s="42"/>
      <c r="G2291" s="41"/>
      <c r="H2291" s="41"/>
      <c r="I2291" s="44"/>
      <c r="J2291" s="47"/>
      <c r="K2291" s="45"/>
      <c r="L2291" s="107"/>
      <c r="M2291" s="107"/>
      <c r="N2291" s="107"/>
      <c r="O2291" s="205"/>
    </row>
    <row r="2292" spans="1:15" ht="15" customHeight="1" x14ac:dyDescent="0.25">
      <c r="A2292" s="104"/>
      <c r="B2292" s="41"/>
      <c r="C2292" s="43"/>
      <c r="D2292" s="41"/>
      <c r="E2292" s="41"/>
      <c r="F2292" s="42"/>
      <c r="G2292" s="41"/>
      <c r="H2292" s="41"/>
      <c r="I2292" s="44"/>
      <c r="J2292" s="47"/>
      <c r="K2292" s="45"/>
      <c r="L2292" s="107"/>
      <c r="M2292" s="107"/>
      <c r="N2292" s="107"/>
      <c r="O2292" s="205"/>
    </row>
    <row r="2293" spans="1:15" ht="15" customHeight="1" x14ac:dyDescent="0.25">
      <c r="A2293" s="104"/>
      <c r="B2293" s="41"/>
      <c r="C2293" s="43"/>
      <c r="D2293" s="41"/>
      <c r="E2293" s="41"/>
      <c r="F2293" s="42"/>
      <c r="G2293" s="41"/>
      <c r="H2293" s="41"/>
      <c r="I2293" s="44"/>
      <c r="J2293" s="47"/>
      <c r="K2293" s="45"/>
      <c r="L2293" s="107"/>
      <c r="M2293" s="107"/>
      <c r="N2293" s="107"/>
      <c r="O2293" s="205"/>
    </row>
    <row r="2294" spans="1:15" ht="15" customHeight="1" x14ac:dyDescent="0.25">
      <c r="A2294" s="104"/>
      <c r="B2294" s="41"/>
      <c r="C2294" s="43"/>
      <c r="D2294" s="41"/>
      <c r="E2294" s="41"/>
      <c r="F2294" s="42"/>
      <c r="G2294" s="41"/>
      <c r="H2294" s="41"/>
      <c r="I2294" s="44"/>
      <c r="J2294" s="47"/>
      <c r="K2294" s="45"/>
      <c r="L2294" s="107"/>
      <c r="M2294" s="107"/>
      <c r="N2294" s="107"/>
      <c r="O2294" s="205"/>
    </row>
    <row r="2295" spans="1:15" ht="15" customHeight="1" x14ac:dyDescent="0.25">
      <c r="A2295" s="104"/>
      <c r="B2295" s="41"/>
      <c r="C2295" s="43"/>
      <c r="D2295" s="41"/>
      <c r="E2295" s="41"/>
      <c r="F2295" s="42"/>
      <c r="G2295" s="41"/>
      <c r="H2295" s="41"/>
      <c r="I2295" s="44"/>
      <c r="J2295" s="47"/>
      <c r="K2295" s="45"/>
      <c r="L2295" s="107"/>
      <c r="M2295" s="107"/>
      <c r="N2295" s="107"/>
      <c r="O2295" s="205"/>
    </row>
    <row r="2296" spans="1:15" ht="15" customHeight="1" x14ac:dyDescent="0.25">
      <c r="A2296" s="104"/>
      <c r="B2296" s="41"/>
      <c r="C2296" s="43"/>
      <c r="D2296" s="41"/>
      <c r="E2296" s="41"/>
      <c r="F2296" s="42"/>
      <c r="G2296" s="41"/>
      <c r="H2296" s="41"/>
      <c r="I2296" s="44"/>
      <c r="J2296" s="47"/>
      <c r="K2296" s="45"/>
      <c r="L2296" s="107"/>
      <c r="M2296" s="107"/>
      <c r="N2296" s="107"/>
      <c r="O2296" s="205"/>
    </row>
    <row r="2297" spans="1:15" ht="15" customHeight="1" x14ac:dyDescent="0.25">
      <c r="A2297" s="104"/>
      <c r="B2297" s="41"/>
      <c r="C2297" s="43"/>
      <c r="D2297" s="41"/>
      <c r="E2297" s="41"/>
      <c r="F2297" s="42"/>
      <c r="G2297" s="41"/>
      <c r="H2297" s="41"/>
      <c r="I2297" s="44"/>
      <c r="J2297" s="47"/>
      <c r="K2297" s="45"/>
      <c r="L2297" s="107"/>
      <c r="M2297" s="107"/>
      <c r="N2297" s="107"/>
      <c r="O2297" s="205"/>
    </row>
    <row r="2298" spans="1:15" ht="15" customHeight="1" x14ac:dyDescent="0.25">
      <c r="A2298" s="104"/>
      <c r="B2298" s="41"/>
      <c r="C2298" s="43"/>
      <c r="D2298" s="41"/>
      <c r="E2298" s="41"/>
      <c r="F2298" s="42"/>
      <c r="G2298" s="41"/>
      <c r="H2298" s="41"/>
      <c r="I2298" s="44"/>
      <c r="J2298" s="47"/>
      <c r="K2298" s="45"/>
      <c r="L2298" s="107"/>
      <c r="M2298" s="107"/>
      <c r="N2298" s="107"/>
      <c r="O2298" s="205"/>
    </row>
    <row r="2299" spans="1:15" ht="15" customHeight="1" x14ac:dyDescent="0.25">
      <c r="A2299" s="104"/>
      <c r="B2299" s="41"/>
      <c r="C2299" s="43"/>
      <c r="D2299" s="41"/>
      <c r="E2299" s="41"/>
      <c r="F2299" s="42"/>
      <c r="G2299" s="41"/>
      <c r="H2299" s="41"/>
      <c r="I2299" s="44"/>
      <c r="J2299" s="47"/>
      <c r="K2299" s="45"/>
      <c r="L2299" s="107"/>
      <c r="M2299" s="107"/>
      <c r="N2299" s="107"/>
      <c r="O2299" s="205"/>
    </row>
    <row r="2300" spans="1:15" ht="15" customHeight="1" x14ac:dyDescent="0.25">
      <c r="A2300" s="104"/>
      <c r="B2300" s="41"/>
      <c r="C2300" s="43"/>
      <c r="D2300" s="41"/>
      <c r="E2300" s="41"/>
      <c r="F2300" s="42"/>
      <c r="G2300" s="41"/>
      <c r="H2300" s="41"/>
      <c r="I2300" s="44"/>
      <c r="J2300" s="47"/>
      <c r="K2300" s="45"/>
      <c r="L2300" s="107"/>
      <c r="M2300" s="107"/>
      <c r="N2300" s="107"/>
      <c r="O2300" s="205"/>
    </row>
    <row r="2301" spans="1:15" ht="15" customHeight="1" x14ac:dyDescent="0.25">
      <c r="A2301" s="104"/>
      <c r="B2301" s="41"/>
      <c r="C2301" s="43"/>
      <c r="D2301" s="41"/>
      <c r="E2301" s="41"/>
      <c r="F2301" s="42"/>
      <c r="G2301" s="41"/>
      <c r="H2301" s="41"/>
      <c r="I2301" s="44"/>
      <c r="J2301" s="47"/>
      <c r="K2301" s="45"/>
      <c r="L2301" s="107"/>
      <c r="M2301" s="107"/>
      <c r="N2301" s="107"/>
      <c r="O2301" s="205"/>
    </row>
    <row r="2302" spans="1:15" ht="15" customHeight="1" x14ac:dyDescent="0.25">
      <c r="A2302" s="104"/>
      <c r="B2302" s="41"/>
      <c r="C2302" s="43"/>
      <c r="D2302" s="41"/>
      <c r="E2302" s="41"/>
      <c r="F2302" s="42"/>
      <c r="G2302" s="41"/>
      <c r="H2302" s="41"/>
      <c r="I2302" s="44"/>
      <c r="J2302" s="47"/>
      <c r="K2302" s="45"/>
      <c r="L2302" s="107"/>
      <c r="M2302" s="107"/>
      <c r="N2302" s="107"/>
      <c r="O2302" s="205"/>
    </row>
    <row r="2303" spans="1:15" ht="15" customHeight="1" x14ac:dyDescent="0.25">
      <c r="A2303" s="104"/>
      <c r="B2303" s="41"/>
      <c r="C2303" s="43"/>
      <c r="D2303" s="41"/>
      <c r="E2303" s="41"/>
      <c r="F2303" s="42"/>
      <c r="G2303" s="41"/>
      <c r="H2303" s="41"/>
      <c r="I2303" s="44"/>
      <c r="J2303" s="47"/>
      <c r="K2303" s="45"/>
      <c r="L2303" s="107"/>
      <c r="M2303" s="107"/>
      <c r="N2303" s="107"/>
      <c r="O2303" s="205"/>
    </row>
    <row r="2304" spans="1:15" ht="15" customHeight="1" x14ac:dyDescent="0.25">
      <c r="A2304" s="104"/>
      <c r="B2304" s="41"/>
      <c r="C2304" s="43"/>
      <c r="D2304" s="41"/>
      <c r="E2304" s="41"/>
      <c r="F2304" s="42"/>
      <c r="G2304" s="41"/>
      <c r="H2304" s="41"/>
      <c r="I2304" s="44"/>
      <c r="J2304" s="47"/>
      <c r="K2304" s="45"/>
      <c r="L2304" s="107"/>
      <c r="M2304" s="107"/>
      <c r="N2304" s="107"/>
      <c r="O2304" s="205"/>
    </row>
    <row r="2305" spans="1:15" ht="15" customHeight="1" x14ac:dyDescent="0.25">
      <c r="A2305" s="104"/>
      <c r="B2305" s="41"/>
      <c r="C2305" s="43"/>
      <c r="D2305" s="41"/>
      <c r="E2305" s="41"/>
      <c r="F2305" s="42"/>
      <c r="G2305" s="41"/>
      <c r="H2305" s="41"/>
      <c r="I2305" s="44"/>
      <c r="J2305" s="47"/>
      <c r="K2305" s="45"/>
      <c r="L2305" s="107"/>
      <c r="M2305" s="107"/>
      <c r="N2305" s="107"/>
      <c r="O2305" s="205"/>
    </row>
    <row r="2306" spans="1:15" ht="15" customHeight="1" x14ac:dyDescent="0.25">
      <c r="A2306" s="104"/>
      <c r="B2306" s="41"/>
      <c r="C2306" s="43"/>
      <c r="D2306" s="41"/>
      <c r="E2306" s="41"/>
      <c r="F2306" s="42"/>
      <c r="G2306" s="41"/>
      <c r="H2306" s="41"/>
      <c r="I2306" s="44"/>
      <c r="J2306" s="47"/>
      <c r="K2306" s="45"/>
      <c r="L2306" s="107"/>
      <c r="M2306" s="107"/>
      <c r="N2306" s="107"/>
      <c r="O2306" s="205"/>
    </row>
    <row r="2307" spans="1:15" ht="15" customHeight="1" x14ac:dyDescent="0.25">
      <c r="A2307" s="104"/>
      <c r="B2307" s="41"/>
      <c r="C2307" s="43"/>
      <c r="D2307" s="41"/>
      <c r="E2307" s="41"/>
      <c r="F2307" s="42"/>
      <c r="G2307" s="41"/>
      <c r="H2307" s="41"/>
      <c r="I2307" s="44"/>
      <c r="J2307" s="47"/>
      <c r="K2307" s="45"/>
      <c r="L2307" s="107"/>
      <c r="M2307" s="107"/>
      <c r="N2307" s="107"/>
      <c r="O2307" s="205"/>
    </row>
    <row r="2308" spans="1:15" ht="15" customHeight="1" x14ac:dyDescent="0.25">
      <c r="A2308" s="104"/>
      <c r="B2308" s="41"/>
      <c r="C2308" s="43"/>
      <c r="D2308" s="41"/>
      <c r="E2308" s="41"/>
      <c r="F2308" s="42"/>
      <c r="G2308" s="41"/>
      <c r="H2308" s="41"/>
      <c r="I2308" s="44"/>
      <c r="J2308" s="47"/>
      <c r="K2308" s="45"/>
      <c r="L2308" s="107"/>
      <c r="M2308" s="107"/>
      <c r="N2308" s="107"/>
      <c r="O2308" s="205"/>
    </row>
    <row r="2309" spans="1:15" ht="15" customHeight="1" x14ac:dyDescent="0.25">
      <c r="A2309" s="104"/>
      <c r="B2309" s="41"/>
      <c r="C2309" s="43"/>
      <c r="D2309" s="41"/>
      <c r="E2309" s="41"/>
      <c r="F2309" s="42"/>
      <c r="G2309" s="41"/>
      <c r="H2309" s="41"/>
      <c r="I2309" s="44"/>
      <c r="J2309" s="47"/>
      <c r="K2309" s="45"/>
      <c r="L2309" s="107"/>
      <c r="M2309" s="107"/>
      <c r="N2309" s="107"/>
      <c r="O2309" s="205"/>
    </row>
    <row r="2310" spans="1:15" ht="15" customHeight="1" x14ac:dyDescent="0.25">
      <c r="A2310" s="104"/>
      <c r="B2310" s="41"/>
      <c r="C2310" s="43"/>
      <c r="D2310" s="41"/>
      <c r="E2310" s="41"/>
      <c r="F2310" s="42"/>
      <c r="G2310" s="41"/>
      <c r="H2310" s="41"/>
      <c r="I2310" s="44"/>
      <c r="J2310" s="47"/>
      <c r="K2310" s="45"/>
      <c r="L2310" s="107"/>
      <c r="M2310" s="107"/>
      <c r="N2310" s="107"/>
      <c r="O2310" s="205"/>
    </row>
    <row r="2311" spans="1:15" ht="15" customHeight="1" x14ac:dyDescent="0.25">
      <c r="A2311" s="104"/>
      <c r="B2311" s="41"/>
      <c r="C2311" s="43"/>
      <c r="D2311" s="41"/>
      <c r="E2311" s="41"/>
      <c r="F2311" s="42"/>
      <c r="G2311" s="41"/>
      <c r="H2311" s="41"/>
      <c r="I2311" s="44"/>
      <c r="J2311" s="47"/>
      <c r="K2311" s="45"/>
      <c r="L2311" s="107"/>
      <c r="M2311" s="107"/>
      <c r="N2311" s="107"/>
      <c r="O2311" s="205"/>
    </row>
    <row r="2312" spans="1:15" ht="15" customHeight="1" x14ac:dyDescent="0.25">
      <c r="A2312" s="104"/>
      <c r="B2312" s="41"/>
      <c r="C2312" s="43"/>
      <c r="D2312" s="41"/>
      <c r="E2312" s="41"/>
      <c r="F2312" s="42"/>
      <c r="G2312" s="41"/>
      <c r="H2312" s="41"/>
      <c r="I2312" s="44"/>
      <c r="J2312" s="47"/>
      <c r="K2312" s="45"/>
      <c r="L2312" s="107"/>
      <c r="M2312" s="107"/>
      <c r="N2312" s="107"/>
      <c r="O2312" s="205"/>
    </row>
    <row r="2313" spans="1:15" ht="15" customHeight="1" x14ac:dyDescent="0.25">
      <c r="A2313" s="104"/>
      <c r="B2313" s="41"/>
      <c r="C2313" s="43"/>
      <c r="D2313" s="41"/>
      <c r="E2313" s="41"/>
      <c r="F2313" s="42"/>
      <c r="G2313" s="41"/>
      <c r="H2313" s="41"/>
      <c r="I2313" s="44"/>
      <c r="J2313" s="47"/>
      <c r="K2313" s="45"/>
      <c r="L2313" s="107"/>
      <c r="M2313" s="107"/>
      <c r="N2313" s="107"/>
      <c r="O2313" s="205"/>
    </row>
    <row r="2314" spans="1:15" ht="15" customHeight="1" x14ac:dyDescent="0.25">
      <c r="A2314" s="104"/>
      <c r="B2314" s="41"/>
      <c r="C2314" s="43"/>
      <c r="D2314" s="41"/>
      <c r="E2314" s="41"/>
      <c r="F2314" s="42"/>
      <c r="G2314" s="41"/>
      <c r="H2314" s="41"/>
      <c r="I2314" s="44"/>
      <c r="J2314" s="47"/>
      <c r="K2314" s="45"/>
      <c r="L2314" s="107"/>
      <c r="M2314" s="107"/>
      <c r="N2314" s="107"/>
      <c r="O2314" s="205"/>
    </row>
    <row r="2315" spans="1:15" ht="15" customHeight="1" x14ac:dyDescent="0.25">
      <c r="A2315" s="104"/>
      <c r="B2315" s="41"/>
      <c r="C2315" s="43"/>
      <c r="D2315" s="41"/>
      <c r="E2315" s="41"/>
      <c r="F2315" s="42"/>
      <c r="G2315" s="41"/>
      <c r="H2315" s="41"/>
      <c r="I2315" s="44"/>
      <c r="J2315" s="47"/>
      <c r="K2315" s="45"/>
      <c r="L2315" s="107"/>
      <c r="M2315" s="107"/>
      <c r="N2315" s="107"/>
      <c r="O2315" s="205"/>
    </row>
    <row r="2316" spans="1:15" ht="15" customHeight="1" x14ac:dyDescent="0.25">
      <c r="A2316" s="104"/>
      <c r="B2316" s="41"/>
      <c r="C2316" s="43"/>
      <c r="D2316" s="41"/>
      <c r="E2316" s="41"/>
      <c r="F2316" s="42"/>
      <c r="G2316" s="41"/>
      <c r="H2316" s="41"/>
      <c r="I2316" s="44"/>
      <c r="J2316" s="47"/>
      <c r="K2316" s="45"/>
      <c r="L2316" s="107"/>
      <c r="M2316" s="107"/>
      <c r="N2316" s="107"/>
      <c r="O2316" s="205"/>
    </row>
    <row r="2317" spans="1:15" ht="15" customHeight="1" x14ac:dyDescent="0.25">
      <c r="A2317" s="104"/>
      <c r="B2317" s="41"/>
      <c r="C2317" s="43"/>
      <c r="D2317" s="41"/>
      <c r="E2317" s="41"/>
      <c r="F2317" s="42"/>
      <c r="G2317" s="41"/>
      <c r="H2317" s="41"/>
      <c r="I2317" s="44"/>
      <c r="J2317" s="47"/>
      <c r="K2317" s="45"/>
      <c r="L2317" s="107"/>
      <c r="M2317" s="107"/>
      <c r="N2317" s="107"/>
      <c r="O2317" s="205"/>
    </row>
    <row r="2318" spans="1:15" ht="15" customHeight="1" x14ac:dyDescent="0.25">
      <c r="A2318" s="104"/>
      <c r="B2318" s="41"/>
      <c r="C2318" s="43"/>
      <c r="D2318" s="41"/>
      <c r="E2318" s="41"/>
      <c r="F2318" s="42"/>
      <c r="G2318" s="41"/>
      <c r="H2318" s="41"/>
      <c r="I2318" s="44"/>
      <c r="J2318" s="47"/>
      <c r="K2318" s="45"/>
      <c r="L2318" s="107"/>
      <c r="M2318" s="107"/>
      <c r="N2318" s="107"/>
      <c r="O2318" s="205"/>
    </row>
    <row r="2319" spans="1:15" ht="15" customHeight="1" x14ac:dyDescent="0.25">
      <c r="A2319" s="104"/>
      <c r="B2319" s="41"/>
      <c r="C2319" s="43"/>
      <c r="D2319" s="41"/>
      <c r="E2319" s="41"/>
      <c r="F2319" s="42"/>
      <c r="G2319" s="41"/>
      <c r="H2319" s="41"/>
      <c r="I2319" s="44"/>
      <c r="J2319" s="47"/>
      <c r="K2319" s="45"/>
      <c r="L2319" s="107"/>
      <c r="M2319" s="107"/>
      <c r="N2319" s="107"/>
      <c r="O2319" s="205"/>
    </row>
    <row r="2320" spans="1:15" ht="15" customHeight="1" x14ac:dyDescent="0.25">
      <c r="A2320" s="104"/>
      <c r="B2320" s="41"/>
      <c r="C2320" s="43"/>
      <c r="D2320" s="41"/>
      <c r="E2320" s="41"/>
      <c r="F2320" s="42"/>
      <c r="G2320" s="41"/>
      <c r="H2320" s="41"/>
      <c r="I2320" s="44"/>
      <c r="J2320" s="47"/>
      <c r="K2320" s="45"/>
      <c r="L2320" s="107"/>
      <c r="M2320" s="107"/>
      <c r="N2320" s="107"/>
      <c r="O2320" s="205"/>
    </row>
    <row r="2321" spans="1:15" ht="15" customHeight="1" x14ac:dyDescent="0.25">
      <c r="A2321" s="104"/>
      <c r="B2321" s="41"/>
      <c r="C2321" s="43"/>
      <c r="D2321" s="41"/>
      <c r="E2321" s="41"/>
      <c r="F2321" s="42"/>
      <c r="G2321" s="41"/>
      <c r="H2321" s="41"/>
      <c r="I2321" s="44"/>
      <c r="J2321" s="47"/>
      <c r="K2321" s="45"/>
      <c r="L2321" s="107"/>
      <c r="M2321" s="107"/>
      <c r="N2321" s="107"/>
      <c r="O2321" s="205"/>
    </row>
    <row r="2322" spans="1:15" ht="15" customHeight="1" x14ac:dyDescent="0.25">
      <c r="A2322" s="104"/>
      <c r="B2322" s="41"/>
      <c r="C2322" s="43"/>
      <c r="D2322" s="41"/>
      <c r="E2322" s="41"/>
      <c r="F2322" s="42"/>
      <c r="G2322" s="41"/>
      <c r="H2322" s="41"/>
      <c r="I2322" s="44"/>
      <c r="J2322" s="47"/>
      <c r="K2322" s="45"/>
      <c r="L2322" s="107"/>
      <c r="M2322" s="107"/>
      <c r="N2322" s="107"/>
      <c r="O2322" s="205"/>
    </row>
    <row r="2323" spans="1:15" ht="15" customHeight="1" x14ac:dyDescent="0.25">
      <c r="A2323" s="104"/>
      <c r="B2323" s="41"/>
      <c r="C2323" s="43"/>
      <c r="D2323" s="41"/>
      <c r="E2323" s="41"/>
      <c r="F2323" s="42"/>
      <c r="G2323" s="41"/>
      <c r="H2323" s="41"/>
      <c r="I2323" s="44"/>
      <c r="J2323" s="47"/>
      <c r="K2323" s="45"/>
      <c r="L2323" s="107"/>
      <c r="M2323" s="107"/>
      <c r="N2323" s="107"/>
      <c r="O2323" s="205"/>
    </row>
    <row r="2324" spans="1:15" ht="15" customHeight="1" x14ac:dyDescent="0.25">
      <c r="A2324" s="104"/>
      <c r="B2324" s="41"/>
      <c r="C2324" s="43"/>
      <c r="D2324" s="41"/>
      <c r="E2324" s="41"/>
      <c r="F2324" s="42"/>
      <c r="G2324" s="41"/>
      <c r="H2324" s="41"/>
      <c r="I2324" s="44"/>
      <c r="J2324" s="47"/>
      <c r="K2324" s="45"/>
      <c r="L2324" s="107"/>
      <c r="M2324" s="107"/>
      <c r="N2324" s="107"/>
      <c r="O2324" s="205"/>
    </row>
    <row r="2325" spans="1:15" ht="15" customHeight="1" x14ac:dyDescent="0.25">
      <c r="A2325" s="104"/>
      <c r="B2325" s="41"/>
      <c r="C2325" s="43"/>
      <c r="D2325" s="41"/>
      <c r="E2325" s="41"/>
      <c r="F2325" s="42"/>
      <c r="G2325" s="41"/>
      <c r="H2325" s="41"/>
      <c r="I2325" s="44"/>
      <c r="J2325" s="47"/>
      <c r="K2325" s="45"/>
      <c r="L2325" s="107"/>
      <c r="M2325" s="107"/>
      <c r="N2325" s="107"/>
      <c r="O2325" s="205"/>
    </row>
    <row r="2326" spans="1:15" ht="15" customHeight="1" x14ac:dyDescent="0.25">
      <c r="A2326" s="104"/>
      <c r="B2326" s="41"/>
      <c r="C2326" s="43"/>
      <c r="D2326" s="41"/>
      <c r="E2326" s="41"/>
      <c r="F2326" s="42"/>
      <c r="G2326" s="41"/>
      <c r="H2326" s="41"/>
      <c r="I2326" s="44"/>
      <c r="J2326" s="47"/>
      <c r="K2326" s="45"/>
      <c r="L2326" s="107"/>
      <c r="M2326" s="107"/>
      <c r="N2326" s="107"/>
      <c r="O2326" s="205"/>
    </row>
    <row r="2327" spans="1:15" ht="15" customHeight="1" x14ac:dyDescent="0.25">
      <c r="A2327" s="104"/>
      <c r="B2327" s="41"/>
      <c r="C2327" s="43"/>
      <c r="D2327" s="41"/>
      <c r="E2327" s="41"/>
      <c r="F2327" s="42"/>
      <c r="G2327" s="41"/>
      <c r="H2327" s="41"/>
      <c r="I2327" s="44"/>
      <c r="J2327" s="47"/>
      <c r="K2327" s="45"/>
      <c r="L2327" s="107"/>
      <c r="M2327" s="107"/>
      <c r="N2327" s="107"/>
      <c r="O2327" s="205"/>
    </row>
    <row r="2328" spans="1:15" ht="15" customHeight="1" x14ac:dyDescent="0.25">
      <c r="A2328" s="104"/>
      <c r="B2328" s="41"/>
      <c r="C2328" s="43"/>
      <c r="D2328" s="41"/>
      <c r="E2328" s="41"/>
      <c r="F2328" s="42"/>
      <c r="G2328" s="41"/>
      <c r="H2328" s="41"/>
      <c r="I2328" s="44"/>
      <c r="J2328" s="47"/>
      <c r="K2328" s="45"/>
      <c r="L2328" s="107"/>
      <c r="M2328" s="107"/>
      <c r="N2328" s="107"/>
      <c r="O2328" s="205"/>
    </row>
    <row r="2329" spans="1:15" ht="15" customHeight="1" x14ac:dyDescent="0.25">
      <c r="A2329" s="104"/>
      <c r="B2329" s="41"/>
      <c r="C2329" s="43"/>
      <c r="D2329" s="41"/>
      <c r="E2329" s="41"/>
      <c r="F2329" s="42"/>
      <c r="G2329" s="41"/>
      <c r="H2329" s="41"/>
      <c r="I2329" s="44"/>
      <c r="J2329" s="47"/>
      <c r="K2329" s="45"/>
      <c r="L2329" s="107"/>
      <c r="M2329" s="107"/>
      <c r="N2329" s="107"/>
      <c r="O2329" s="205"/>
    </row>
    <row r="2330" spans="1:15" ht="15" customHeight="1" x14ac:dyDescent="0.25">
      <c r="A2330" s="104"/>
      <c r="B2330" s="41"/>
      <c r="C2330" s="43"/>
      <c r="D2330" s="41"/>
      <c r="E2330" s="41"/>
      <c r="F2330" s="42"/>
      <c r="G2330" s="41"/>
      <c r="H2330" s="41"/>
      <c r="I2330" s="44"/>
      <c r="J2330" s="47"/>
      <c r="K2330" s="45"/>
      <c r="L2330" s="107"/>
      <c r="M2330" s="107"/>
      <c r="N2330" s="107"/>
      <c r="O2330" s="205"/>
    </row>
    <row r="2331" spans="1:15" ht="15" customHeight="1" x14ac:dyDescent="0.25">
      <c r="A2331" s="104"/>
      <c r="B2331" s="41"/>
      <c r="C2331" s="43"/>
      <c r="D2331" s="41"/>
      <c r="E2331" s="41"/>
      <c r="F2331" s="42"/>
      <c r="G2331" s="41"/>
      <c r="H2331" s="41"/>
      <c r="I2331" s="44"/>
      <c r="J2331" s="47"/>
      <c r="K2331" s="45"/>
      <c r="L2331" s="107"/>
      <c r="M2331" s="107"/>
      <c r="N2331" s="107"/>
      <c r="O2331" s="205"/>
    </row>
    <row r="2332" spans="1:15" ht="15" customHeight="1" x14ac:dyDescent="0.25">
      <c r="A2332" s="104"/>
      <c r="B2332" s="41"/>
      <c r="C2332" s="43"/>
      <c r="D2332" s="41"/>
      <c r="E2332" s="41"/>
      <c r="F2332" s="42"/>
      <c r="G2332" s="41"/>
      <c r="H2332" s="41"/>
      <c r="I2332" s="44"/>
      <c r="J2332" s="47"/>
      <c r="K2332" s="45"/>
      <c r="L2332" s="107"/>
      <c r="M2332" s="107"/>
      <c r="N2332" s="107"/>
      <c r="O2332" s="205"/>
    </row>
    <row r="2333" spans="1:15" ht="15" customHeight="1" x14ac:dyDescent="0.25">
      <c r="A2333" s="104"/>
      <c r="B2333" s="41"/>
      <c r="C2333" s="43"/>
      <c r="D2333" s="41"/>
      <c r="E2333" s="41"/>
      <c r="F2333" s="42"/>
      <c r="G2333" s="41"/>
      <c r="H2333" s="41"/>
      <c r="I2333" s="44"/>
      <c r="J2333" s="47"/>
      <c r="K2333" s="45"/>
      <c r="L2333" s="107"/>
      <c r="M2333" s="107"/>
      <c r="N2333" s="107"/>
      <c r="O2333" s="205"/>
    </row>
    <row r="2334" spans="1:15" ht="15" customHeight="1" x14ac:dyDescent="0.25">
      <c r="A2334" s="104"/>
      <c r="B2334" s="41"/>
      <c r="C2334" s="43"/>
      <c r="D2334" s="41"/>
      <c r="E2334" s="41"/>
      <c r="F2334" s="42"/>
      <c r="G2334" s="41"/>
      <c r="H2334" s="41"/>
      <c r="I2334" s="44"/>
      <c r="J2334" s="47"/>
      <c r="K2334" s="45"/>
      <c r="L2334" s="107"/>
      <c r="M2334" s="107"/>
      <c r="N2334" s="107"/>
      <c r="O2334" s="205"/>
    </row>
    <row r="2335" spans="1:15" ht="15" customHeight="1" x14ac:dyDescent="0.25">
      <c r="A2335" s="104"/>
      <c r="B2335" s="41"/>
      <c r="C2335" s="43"/>
      <c r="D2335" s="41"/>
      <c r="E2335" s="41"/>
      <c r="F2335" s="42"/>
      <c r="G2335" s="41"/>
      <c r="H2335" s="41"/>
      <c r="I2335" s="44"/>
      <c r="J2335" s="47"/>
      <c r="K2335" s="45"/>
      <c r="L2335" s="107"/>
      <c r="M2335" s="107"/>
      <c r="N2335" s="107"/>
      <c r="O2335" s="205"/>
    </row>
    <row r="2336" spans="1:15" ht="15" customHeight="1" x14ac:dyDescent="0.25">
      <c r="A2336" s="104"/>
      <c r="B2336" s="41"/>
      <c r="C2336" s="43"/>
      <c r="D2336" s="41"/>
      <c r="E2336" s="41"/>
      <c r="F2336" s="42"/>
      <c r="G2336" s="41"/>
      <c r="H2336" s="41"/>
      <c r="I2336" s="44"/>
      <c r="J2336" s="47"/>
      <c r="K2336" s="45"/>
      <c r="L2336" s="107"/>
      <c r="M2336" s="107"/>
      <c r="N2336" s="107"/>
      <c r="O2336" s="205"/>
    </row>
    <row r="2337" spans="1:15" ht="15" customHeight="1" x14ac:dyDescent="0.25">
      <c r="A2337" s="104"/>
      <c r="B2337" s="41"/>
      <c r="C2337" s="43"/>
      <c r="D2337" s="41"/>
      <c r="E2337" s="41"/>
      <c r="F2337" s="42"/>
      <c r="G2337" s="41"/>
      <c r="H2337" s="41"/>
      <c r="I2337" s="44"/>
      <c r="J2337" s="47"/>
      <c r="K2337" s="45"/>
      <c r="L2337" s="107"/>
      <c r="M2337" s="107"/>
      <c r="N2337" s="107"/>
      <c r="O2337" s="205"/>
    </row>
    <row r="2338" spans="1:15" ht="15" customHeight="1" x14ac:dyDescent="0.25">
      <c r="A2338" s="104"/>
      <c r="B2338" s="41"/>
      <c r="C2338" s="43"/>
      <c r="D2338" s="41"/>
      <c r="E2338" s="41"/>
      <c r="F2338" s="42"/>
      <c r="G2338" s="41"/>
      <c r="H2338" s="41"/>
      <c r="I2338" s="44"/>
      <c r="J2338" s="47"/>
      <c r="K2338" s="45"/>
      <c r="L2338" s="107"/>
      <c r="M2338" s="107"/>
      <c r="N2338" s="107"/>
      <c r="O2338" s="205"/>
    </row>
    <row r="2339" spans="1:15" ht="15" customHeight="1" x14ac:dyDescent="0.25">
      <c r="A2339" s="104"/>
      <c r="B2339" s="41"/>
      <c r="C2339" s="43"/>
      <c r="D2339" s="41"/>
      <c r="E2339" s="41"/>
      <c r="F2339" s="42"/>
      <c r="G2339" s="41"/>
      <c r="H2339" s="41"/>
      <c r="I2339" s="44"/>
      <c r="J2339" s="47"/>
      <c r="K2339" s="45"/>
      <c r="L2339" s="107"/>
      <c r="M2339" s="107"/>
      <c r="N2339" s="107"/>
      <c r="O2339" s="205"/>
    </row>
    <row r="2340" spans="1:15" ht="15" customHeight="1" x14ac:dyDescent="0.25">
      <c r="A2340" s="104"/>
      <c r="B2340" s="41"/>
      <c r="C2340" s="43"/>
      <c r="D2340" s="41"/>
      <c r="E2340" s="41"/>
      <c r="F2340" s="42"/>
      <c r="G2340" s="41"/>
      <c r="H2340" s="41"/>
      <c r="I2340" s="44"/>
      <c r="J2340" s="47"/>
      <c r="K2340" s="45"/>
      <c r="L2340" s="107"/>
      <c r="M2340" s="107"/>
      <c r="N2340" s="107"/>
      <c r="O2340" s="205"/>
    </row>
    <row r="2341" spans="1:15" ht="15" customHeight="1" x14ac:dyDescent="0.25">
      <c r="A2341" s="104"/>
      <c r="B2341" s="41"/>
      <c r="C2341" s="43"/>
      <c r="D2341" s="41"/>
      <c r="E2341" s="41"/>
      <c r="F2341" s="42"/>
      <c r="G2341" s="41"/>
      <c r="H2341" s="41"/>
      <c r="I2341" s="44"/>
      <c r="J2341" s="47"/>
      <c r="K2341" s="45"/>
      <c r="L2341" s="107"/>
      <c r="M2341" s="107"/>
      <c r="N2341" s="107"/>
      <c r="O2341" s="205"/>
    </row>
    <row r="2342" spans="1:15" ht="15" customHeight="1" x14ac:dyDescent="0.25">
      <c r="A2342" s="104"/>
      <c r="B2342" s="41"/>
      <c r="C2342" s="43"/>
      <c r="D2342" s="41"/>
      <c r="E2342" s="41"/>
      <c r="F2342" s="42"/>
      <c r="G2342" s="41"/>
      <c r="H2342" s="41"/>
      <c r="I2342" s="44"/>
      <c r="J2342" s="47"/>
      <c r="K2342" s="45"/>
      <c r="L2342" s="107"/>
      <c r="M2342" s="107"/>
      <c r="N2342" s="107"/>
      <c r="O2342" s="205"/>
    </row>
    <row r="2343" spans="1:15" ht="15" customHeight="1" x14ac:dyDescent="0.25">
      <c r="A2343" s="104"/>
      <c r="B2343" s="41"/>
      <c r="C2343" s="43"/>
      <c r="D2343" s="41"/>
      <c r="E2343" s="41"/>
      <c r="F2343" s="42"/>
      <c r="G2343" s="41"/>
      <c r="H2343" s="41"/>
      <c r="I2343" s="44"/>
      <c r="J2343" s="47"/>
      <c r="K2343" s="45"/>
      <c r="L2343" s="107"/>
      <c r="M2343" s="107"/>
      <c r="N2343" s="107"/>
      <c r="O2343" s="205"/>
    </row>
    <row r="2344" spans="1:15" ht="15" customHeight="1" x14ac:dyDescent="0.25">
      <c r="A2344" s="104"/>
      <c r="B2344" s="41"/>
      <c r="C2344" s="43"/>
      <c r="D2344" s="41"/>
      <c r="E2344" s="41"/>
      <c r="F2344" s="42"/>
      <c r="G2344" s="41"/>
      <c r="H2344" s="41"/>
      <c r="I2344" s="44"/>
      <c r="J2344" s="47"/>
      <c r="K2344" s="45"/>
      <c r="L2344" s="107"/>
      <c r="M2344" s="107"/>
      <c r="N2344" s="107"/>
      <c r="O2344" s="205"/>
    </row>
    <row r="2345" spans="1:15" ht="15" customHeight="1" x14ac:dyDescent="0.25">
      <c r="A2345" s="104"/>
      <c r="B2345" s="41"/>
      <c r="C2345" s="43"/>
      <c r="D2345" s="41"/>
      <c r="E2345" s="41"/>
      <c r="F2345" s="42"/>
      <c r="G2345" s="41"/>
      <c r="H2345" s="41"/>
      <c r="I2345" s="44"/>
      <c r="J2345" s="47"/>
      <c r="K2345" s="45"/>
      <c r="L2345" s="107"/>
      <c r="M2345" s="107"/>
      <c r="N2345" s="107"/>
      <c r="O2345" s="205"/>
    </row>
    <row r="2346" spans="1:15" ht="15" customHeight="1" x14ac:dyDescent="0.25">
      <c r="A2346" s="104"/>
      <c r="B2346" s="41"/>
      <c r="C2346" s="43"/>
      <c r="D2346" s="41"/>
      <c r="E2346" s="41"/>
      <c r="F2346" s="42"/>
      <c r="G2346" s="41"/>
      <c r="H2346" s="41"/>
      <c r="I2346" s="44"/>
      <c r="J2346" s="47"/>
      <c r="K2346" s="45"/>
      <c r="L2346" s="107"/>
      <c r="M2346" s="107"/>
      <c r="N2346" s="107"/>
      <c r="O2346" s="205"/>
    </row>
    <row r="2347" spans="1:15" ht="15" customHeight="1" x14ac:dyDescent="0.25">
      <c r="A2347" s="104"/>
      <c r="B2347" s="41"/>
      <c r="C2347" s="43"/>
      <c r="D2347" s="41"/>
      <c r="E2347" s="41"/>
      <c r="F2347" s="42"/>
      <c r="G2347" s="41"/>
      <c r="H2347" s="41"/>
      <c r="I2347" s="44"/>
      <c r="J2347" s="47"/>
      <c r="K2347" s="45"/>
      <c r="L2347" s="107"/>
      <c r="M2347" s="107"/>
      <c r="N2347" s="107"/>
      <c r="O2347" s="205"/>
    </row>
    <row r="2348" spans="1:15" ht="15" customHeight="1" x14ac:dyDescent="0.25">
      <c r="A2348" s="104"/>
      <c r="B2348" s="41"/>
      <c r="C2348" s="43"/>
      <c r="D2348" s="41"/>
      <c r="E2348" s="41"/>
      <c r="F2348" s="42"/>
      <c r="G2348" s="41"/>
      <c r="H2348" s="41"/>
      <c r="I2348" s="44"/>
      <c r="J2348" s="47"/>
      <c r="K2348" s="45"/>
      <c r="L2348" s="107"/>
      <c r="M2348" s="107"/>
      <c r="N2348" s="107"/>
      <c r="O2348" s="205"/>
    </row>
    <row r="2349" spans="1:15" ht="15" customHeight="1" x14ac:dyDescent="0.25">
      <c r="A2349" s="104"/>
      <c r="B2349" s="41"/>
      <c r="C2349" s="43"/>
      <c r="D2349" s="41"/>
      <c r="E2349" s="41"/>
      <c r="F2349" s="42"/>
      <c r="G2349" s="41"/>
      <c r="H2349" s="41"/>
      <c r="I2349" s="44"/>
      <c r="J2349" s="47"/>
      <c r="K2349" s="45"/>
      <c r="L2349" s="107"/>
      <c r="M2349" s="107"/>
      <c r="N2349" s="107"/>
      <c r="O2349" s="205"/>
    </row>
    <row r="2350" spans="1:15" ht="15" customHeight="1" x14ac:dyDescent="0.25">
      <c r="A2350" s="104"/>
      <c r="B2350" s="41"/>
      <c r="C2350" s="43"/>
      <c r="D2350" s="41"/>
      <c r="E2350" s="41"/>
      <c r="F2350" s="42"/>
      <c r="G2350" s="41"/>
      <c r="H2350" s="41"/>
      <c r="I2350" s="44"/>
      <c r="J2350" s="47"/>
      <c r="K2350" s="45"/>
      <c r="L2350" s="107"/>
      <c r="M2350" s="107"/>
      <c r="N2350" s="107"/>
      <c r="O2350" s="205"/>
    </row>
    <row r="2351" spans="1:15" ht="15" customHeight="1" x14ac:dyDescent="0.25">
      <c r="A2351" s="104"/>
      <c r="B2351" s="41"/>
      <c r="C2351" s="43"/>
      <c r="D2351" s="41"/>
      <c r="E2351" s="41"/>
      <c r="F2351" s="42"/>
      <c r="G2351" s="41"/>
      <c r="H2351" s="41"/>
      <c r="I2351" s="44"/>
      <c r="J2351" s="47"/>
      <c r="K2351" s="45"/>
      <c r="L2351" s="107"/>
      <c r="M2351" s="107"/>
      <c r="N2351" s="107"/>
      <c r="O2351" s="205"/>
    </row>
    <row r="2352" spans="1:15" ht="15" customHeight="1" x14ac:dyDescent="0.25">
      <c r="A2352" s="104"/>
      <c r="B2352" s="41"/>
      <c r="C2352" s="43"/>
      <c r="D2352" s="41"/>
      <c r="E2352" s="41"/>
      <c r="F2352" s="42"/>
      <c r="G2352" s="41"/>
      <c r="H2352" s="41"/>
      <c r="I2352" s="44"/>
      <c r="J2352" s="47"/>
      <c r="K2352" s="45"/>
      <c r="L2352" s="107"/>
      <c r="M2352" s="107"/>
      <c r="N2352" s="107"/>
      <c r="O2352" s="205"/>
    </row>
    <row r="2353" spans="1:15" ht="15" customHeight="1" x14ac:dyDescent="0.25">
      <c r="A2353" s="104"/>
      <c r="B2353" s="41"/>
      <c r="C2353" s="43"/>
      <c r="D2353" s="41"/>
      <c r="E2353" s="41"/>
      <c r="F2353" s="42"/>
      <c r="G2353" s="41"/>
      <c r="H2353" s="41"/>
      <c r="I2353" s="44"/>
      <c r="J2353" s="47"/>
      <c r="K2353" s="45"/>
      <c r="L2353" s="107"/>
      <c r="M2353" s="107"/>
      <c r="N2353" s="107"/>
      <c r="O2353" s="205"/>
    </row>
    <row r="2354" spans="1:15" ht="15" customHeight="1" x14ac:dyDescent="0.25">
      <c r="A2354" s="104"/>
      <c r="B2354" s="41"/>
      <c r="C2354" s="43"/>
      <c r="D2354" s="41"/>
      <c r="E2354" s="41"/>
      <c r="F2354" s="42"/>
      <c r="G2354" s="41"/>
      <c r="H2354" s="41"/>
      <c r="I2354" s="44"/>
      <c r="J2354" s="47"/>
      <c r="K2354" s="45"/>
      <c r="L2354" s="107"/>
      <c r="M2354" s="107"/>
      <c r="N2354" s="107"/>
      <c r="O2354" s="205"/>
    </row>
    <row r="2355" spans="1:15" ht="15" customHeight="1" x14ac:dyDescent="0.25">
      <c r="A2355" s="104"/>
      <c r="B2355" s="41"/>
      <c r="C2355" s="43"/>
      <c r="D2355" s="41"/>
      <c r="E2355" s="41"/>
      <c r="F2355" s="42"/>
      <c r="G2355" s="41"/>
      <c r="H2355" s="41"/>
      <c r="I2355" s="44"/>
      <c r="J2355" s="47"/>
      <c r="K2355" s="45"/>
      <c r="L2355" s="107"/>
      <c r="M2355" s="107"/>
      <c r="N2355" s="107"/>
      <c r="O2355" s="205"/>
    </row>
    <row r="2356" spans="1:15" ht="15" customHeight="1" x14ac:dyDescent="0.25">
      <c r="A2356" s="104"/>
      <c r="B2356" s="41"/>
      <c r="C2356" s="43"/>
      <c r="D2356" s="41"/>
      <c r="E2356" s="41"/>
      <c r="F2356" s="42"/>
      <c r="G2356" s="41"/>
      <c r="H2356" s="41"/>
      <c r="I2356" s="44"/>
      <c r="J2356" s="47"/>
      <c r="K2356" s="45"/>
      <c r="L2356" s="107"/>
      <c r="M2356" s="107"/>
      <c r="N2356" s="107"/>
      <c r="O2356" s="205"/>
    </row>
    <row r="2357" spans="1:15" ht="15" customHeight="1" x14ac:dyDescent="0.25">
      <c r="A2357" s="104"/>
      <c r="B2357" s="41"/>
      <c r="C2357" s="43"/>
      <c r="D2357" s="41"/>
      <c r="E2357" s="41"/>
      <c r="F2357" s="42"/>
      <c r="G2357" s="41"/>
      <c r="H2357" s="41"/>
      <c r="I2357" s="44"/>
      <c r="J2357" s="47"/>
      <c r="K2357" s="45"/>
      <c r="L2357" s="107"/>
      <c r="M2357" s="107"/>
      <c r="N2357" s="107"/>
      <c r="O2357" s="205"/>
    </row>
    <row r="2358" spans="1:15" ht="15" customHeight="1" x14ac:dyDescent="0.25">
      <c r="A2358" s="104"/>
      <c r="B2358" s="41"/>
      <c r="C2358" s="43"/>
      <c r="D2358" s="41"/>
      <c r="E2358" s="41"/>
      <c r="F2358" s="42"/>
      <c r="G2358" s="41"/>
      <c r="H2358" s="41"/>
      <c r="I2358" s="44"/>
      <c r="J2358" s="47"/>
      <c r="K2358" s="45"/>
      <c r="L2358" s="107"/>
      <c r="M2358" s="107"/>
      <c r="N2358" s="107"/>
      <c r="O2358" s="205"/>
    </row>
    <row r="2359" spans="1:15" ht="15" customHeight="1" x14ac:dyDescent="0.25">
      <c r="A2359" s="104"/>
      <c r="B2359" s="41"/>
      <c r="C2359" s="43"/>
      <c r="D2359" s="41"/>
      <c r="E2359" s="41"/>
      <c r="F2359" s="42"/>
      <c r="G2359" s="41"/>
      <c r="H2359" s="41"/>
      <c r="I2359" s="44"/>
      <c r="J2359" s="47"/>
      <c r="K2359" s="45"/>
      <c r="L2359" s="107"/>
      <c r="M2359" s="107"/>
      <c r="N2359" s="107"/>
      <c r="O2359" s="205"/>
    </row>
    <row r="2360" spans="1:15" ht="15" customHeight="1" x14ac:dyDescent="0.25">
      <c r="A2360" s="104"/>
      <c r="B2360" s="41"/>
      <c r="C2360" s="43"/>
      <c r="D2360" s="41"/>
      <c r="E2360" s="41"/>
      <c r="F2360" s="42"/>
      <c r="G2360" s="41"/>
      <c r="H2360" s="41"/>
      <c r="I2360" s="44"/>
      <c r="J2360" s="47"/>
      <c r="K2360" s="45"/>
      <c r="L2360" s="107"/>
      <c r="M2360" s="107"/>
      <c r="N2360" s="107"/>
      <c r="O2360" s="205"/>
    </row>
    <row r="2361" spans="1:15" ht="15" customHeight="1" x14ac:dyDescent="0.25">
      <c r="A2361" s="104"/>
      <c r="B2361" s="41"/>
      <c r="C2361" s="43"/>
      <c r="D2361" s="41"/>
      <c r="E2361" s="41"/>
      <c r="F2361" s="42"/>
      <c r="G2361" s="41"/>
      <c r="H2361" s="41"/>
      <c r="I2361" s="44"/>
      <c r="J2361" s="47"/>
      <c r="K2361" s="45"/>
      <c r="L2361" s="107"/>
      <c r="M2361" s="107"/>
      <c r="N2361" s="107"/>
      <c r="O2361" s="205"/>
    </row>
    <row r="2362" spans="1:15" ht="15" customHeight="1" x14ac:dyDescent="0.25">
      <c r="A2362" s="104"/>
      <c r="B2362" s="41"/>
      <c r="C2362" s="43"/>
      <c r="D2362" s="41"/>
      <c r="E2362" s="41"/>
      <c r="F2362" s="42"/>
      <c r="G2362" s="41"/>
      <c r="H2362" s="41"/>
      <c r="I2362" s="44"/>
      <c r="J2362" s="47"/>
      <c r="K2362" s="45"/>
      <c r="L2362" s="107"/>
      <c r="M2362" s="107"/>
      <c r="N2362" s="107"/>
      <c r="O2362" s="205"/>
    </row>
    <row r="2363" spans="1:15" ht="15" customHeight="1" x14ac:dyDescent="0.25">
      <c r="A2363" s="104"/>
      <c r="B2363" s="41"/>
      <c r="C2363" s="43"/>
      <c r="D2363" s="41"/>
      <c r="E2363" s="41"/>
      <c r="F2363" s="42"/>
      <c r="G2363" s="41"/>
      <c r="H2363" s="41"/>
      <c r="I2363" s="44"/>
      <c r="J2363" s="47"/>
      <c r="K2363" s="45"/>
      <c r="L2363" s="107"/>
      <c r="M2363" s="107"/>
      <c r="N2363" s="107"/>
      <c r="O2363" s="205"/>
    </row>
    <row r="2364" spans="1:15" ht="15" customHeight="1" x14ac:dyDescent="0.25">
      <c r="A2364" s="104"/>
      <c r="B2364" s="41"/>
      <c r="C2364" s="43"/>
      <c r="D2364" s="41"/>
      <c r="E2364" s="41"/>
      <c r="F2364" s="42"/>
      <c r="G2364" s="41"/>
      <c r="H2364" s="41"/>
      <c r="I2364" s="44"/>
      <c r="J2364" s="47"/>
      <c r="K2364" s="45"/>
      <c r="L2364" s="107"/>
      <c r="M2364" s="107"/>
      <c r="N2364" s="107"/>
      <c r="O2364" s="205"/>
    </row>
    <row r="2365" spans="1:15" ht="15" customHeight="1" x14ac:dyDescent="0.25">
      <c r="A2365" s="104"/>
      <c r="B2365" s="41"/>
      <c r="C2365" s="43"/>
      <c r="D2365" s="41"/>
      <c r="E2365" s="41"/>
      <c r="F2365" s="42"/>
      <c r="G2365" s="41"/>
      <c r="H2365" s="41"/>
      <c r="I2365" s="44"/>
      <c r="J2365" s="47"/>
      <c r="K2365" s="45"/>
      <c r="L2365" s="107"/>
      <c r="M2365" s="107"/>
      <c r="N2365" s="107"/>
      <c r="O2365" s="205"/>
    </row>
    <row r="2366" spans="1:15" ht="15" customHeight="1" x14ac:dyDescent="0.25">
      <c r="A2366" s="104"/>
      <c r="B2366" s="41"/>
      <c r="C2366" s="43"/>
      <c r="D2366" s="41"/>
      <c r="E2366" s="41"/>
      <c r="F2366" s="42"/>
      <c r="G2366" s="41"/>
      <c r="H2366" s="41"/>
      <c r="I2366" s="44"/>
      <c r="J2366" s="47"/>
      <c r="K2366" s="45"/>
      <c r="L2366" s="107"/>
      <c r="M2366" s="107"/>
      <c r="N2366" s="107"/>
      <c r="O2366" s="205"/>
    </row>
    <row r="2367" spans="1:15" ht="15" customHeight="1" x14ac:dyDescent="0.25">
      <c r="A2367" s="104"/>
      <c r="B2367" s="41"/>
      <c r="C2367" s="43"/>
      <c r="D2367" s="41"/>
      <c r="E2367" s="41"/>
      <c r="F2367" s="42"/>
      <c r="G2367" s="41"/>
      <c r="H2367" s="41"/>
      <c r="I2367" s="44"/>
      <c r="J2367" s="47"/>
      <c r="K2367" s="45"/>
      <c r="L2367" s="107"/>
      <c r="M2367" s="107"/>
      <c r="N2367" s="107"/>
      <c r="O2367" s="205"/>
    </row>
    <row r="2368" spans="1:15" ht="15" customHeight="1" x14ac:dyDescent="0.25">
      <c r="A2368" s="104"/>
      <c r="B2368" s="41"/>
      <c r="C2368" s="43"/>
      <c r="D2368" s="41"/>
      <c r="E2368" s="41"/>
      <c r="F2368" s="42"/>
      <c r="G2368" s="41"/>
      <c r="H2368" s="41"/>
      <c r="I2368" s="44"/>
      <c r="J2368" s="47"/>
      <c r="K2368" s="45"/>
      <c r="L2368" s="107"/>
      <c r="M2368" s="107"/>
      <c r="N2368" s="107"/>
      <c r="O2368" s="205"/>
    </row>
    <row r="2369" spans="1:15" ht="15" customHeight="1" x14ac:dyDescent="0.25">
      <c r="A2369" s="104"/>
      <c r="B2369" s="41"/>
      <c r="C2369" s="43"/>
      <c r="D2369" s="41"/>
      <c r="E2369" s="41"/>
      <c r="F2369" s="42"/>
      <c r="G2369" s="41"/>
      <c r="H2369" s="41"/>
      <c r="I2369" s="44"/>
      <c r="J2369" s="47"/>
      <c r="K2369" s="45"/>
      <c r="L2369" s="107"/>
      <c r="M2369" s="107"/>
      <c r="N2369" s="107"/>
      <c r="O2369" s="205"/>
    </row>
    <row r="2370" spans="1:15" ht="15" customHeight="1" x14ac:dyDescent="0.25">
      <c r="A2370" s="104"/>
      <c r="B2370" s="41"/>
      <c r="C2370" s="43"/>
      <c r="D2370" s="41"/>
      <c r="E2370" s="41"/>
      <c r="F2370" s="42"/>
      <c r="G2370" s="41"/>
      <c r="H2370" s="41"/>
      <c r="I2370" s="44"/>
      <c r="J2370" s="47"/>
      <c r="K2370" s="45"/>
      <c r="L2370" s="107"/>
      <c r="M2370" s="107"/>
      <c r="N2370" s="107"/>
      <c r="O2370" s="205"/>
    </row>
    <row r="2371" spans="1:15" ht="15" customHeight="1" x14ac:dyDescent="0.25">
      <c r="A2371" s="104"/>
      <c r="B2371" s="41"/>
      <c r="C2371" s="43"/>
      <c r="D2371" s="41"/>
      <c r="E2371" s="41"/>
      <c r="F2371" s="42"/>
      <c r="G2371" s="41"/>
      <c r="H2371" s="41"/>
      <c r="I2371" s="44"/>
      <c r="J2371" s="47"/>
      <c r="K2371" s="45"/>
      <c r="L2371" s="107"/>
      <c r="M2371" s="107"/>
      <c r="N2371" s="107"/>
      <c r="O2371" s="205"/>
    </row>
    <row r="2372" spans="1:15" ht="15" customHeight="1" x14ac:dyDescent="0.25">
      <c r="A2372" s="104"/>
      <c r="B2372" s="41"/>
      <c r="C2372" s="43"/>
      <c r="D2372" s="41"/>
      <c r="E2372" s="41"/>
      <c r="F2372" s="42"/>
      <c r="G2372" s="41"/>
      <c r="H2372" s="41"/>
      <c r="I2372" s="44"/>
      <c r="J2372" s="47"/>
      <c r="K2372" s="45"/>
      <c r="L2372" s="107"/>
      <c r="M2372" s="107"/>
      <c r="N2372" s="107"/>
      <c r="O2372" s="205"/>
    </row>
    <row r="2373" spans="1:15" ht="15" customHeight="1" x14ac:dyDescent="0.25">
      <c r="A2373" s="104"/>
      <c r="B2373" s="41"/>
      <c r="C2373" s="43"/>
      <c r="D2373" s="41"/>
      <c r="E2373" s="41"/>
      <c r="F2373" s="42"/>
      <c r="G2373" s="41"/>
      <c r="H2373" s="41"/>
      <c r="I2373" s="44"/>
      <c r="J2373" s="47"/>
      <c r="K2373" s="45"/>
      <c r="L2373" s="107"/>
      <c r="M2373" s="107"/>
      <c r="N2373" s="107"/>
      <c r="O2373" s="205"/>
    </row>
    <row r="2374" spans="1:15" ht="15" customHeight="1" x14ac:dyDescent="0.25">
      <c r="A2374" s="104"/>
      <c r="B2374" s="41"/>
      <c r="C2374" s="43"/>
      <c r="D2374" s="41"/>
      <c r="E2374" s="41"/>
      <c r="F2374" s="42"/>
      <c r="G2374" s="41"/>
      <c r="H2374" s="41"/>
      <c r="I2374" s="44"/>
      <c r="J2374" s="47"/>
      <c r="K2374" s="45"/>
      <c r="L2374" s="107"/>
      <c r="M2374" s="107"/>
      <c r="N2374" s="107"/>
      <c r="O2374" s="205"/>
    </row>
    <row r="2375" spans="1:15" ht="15" customHeight="1" x14ac:dyDescent="0.25">
      <c r="A2375" s="104"/>
      <c r="B2375" s="41"/>
      <c r="C2375" s="43"/>
      <c r="D2375" s="41"/>
      <c r="E2375" s="41"/>
      <c r="F2375" s="42"/>
      <c r="G2375" s="41"/>
      <c r="H2375" s="41"/>
      <c r="I2375" s="44"/>
      <c r="J2375" s="47"/>
      <c r="K2375" s="45"/>
      <c r="L2375" s="107"/>
      <c r="M2375" s="107"/>
      <c r="N2375" s="107"/>
      <c r="O2375" s="205"/>
    </row>
    <row r="2376" spans="1:15" ht="15" customHeight="1" x14ac:dyDescent="0.25">
      <c r="A2376" s="104"/>
      <c r="B2376" s="41"/>
      <c r="C2376" s="43"/>
      <c r="D2376" s="41"/>
      <c r="E2376" s="41"/>
      <c r="F2376" s="42"/>
      <c r="G2376" s="41"/>
      <c r="H2376" s="41"/>
      <c r="I2376" s="44"/>
      <c r="J2376" s="47"/>
      <c r="K2376" s="45"/>
      <c r="L2376" s="107"/>
      <c r="M2376" s="107"/>
      <c r="N2376" s="107"/>
      <c r="O2376" s="205"/>
    </row>
    <row r="2378" spans="1:15" ht="15" customHeight="1" x14ac:dyDescent="0.25">
      <c r="K2378" s="110"/>
    </row>
    <row r="2379" spans="1:15" ht="15" customHeight="1" x14ac:dyDescent="0.25">
      <c r="O2379">
        <v>4</v>
      </c>
    </row>
  </sheetData>
  <sheetProtection sheet="1" objects="1" scenarios="1"/>
  <autoFilter ref="A1:O413" xr:uid="{00000000-0001-0000-0300-000000000000}"/>
  <phoneticPr fontId="41" type="noConversion"/>
  <conditionalFormatting sqref="J4:J2378">
    <cfRule type="expression" dxfId="8" priority="6">
      <formula>AND(COUNTA($L4,$M4,$N4)&gt;0,$J4&lt;&gt;SUM($L4:$N4))</formula>
    </cfRule>
  </conditionalFormatting>
  <conditionalFormatting sqref="K4:K50000">
    <cfRule type="expression" dxfId="7" priority="8">
      <formula>AND($I4&lt;&gt;"",LEN(TRIM($K4))=0)</formula>
    </cfRule>
  </conditionalFormatting>
  <conditionalFormatting sqref="O4:O2378">
    <cfRule type="expression" dxfId="6" priority="7">
      <formula>AND($O4="",OR(COUNTA($L4,$M4,$N4)&gt;0,COUNTA($J4)&gt;0))</formula>
    </cfRule>
  </conditionalFormatting>
  <conditionalFormatting sqref="R4:R28">
    <cfRule type="duplicateValues" dxfId="5" priority="5"/>
  </conditionalFormatting>
  <conditionalFormatting sqref="U4:U21">
    <cfRule type="duplicateValues" dxfId="4" priority="1"/>
  </conditionalFormatting>
  <conditionalFormatting sqref="U22:U27">
    <cfRule type="duplicateValues" dxfId="3" priority="3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legacyDrawing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X556"/>
  <sheetViews>
    <sheetView showGridLines="0" zoomScale="85" zoomScaleNormal="85" workbookViewId="0">
      <pane ySplit="3" topLeftCell="A4" activePane="bottomLeft" state="frozen"/>
      <selection activeCell="J68" sqref="J68"/>
      <selection pane="bottomLeft" activeCell="L198" sqref="L198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8" max="18" width="38.42578125" customWidth="1"/>
    <col min="19" max="19" width="13.7109375" bestFit="1" customWidth="1"/>
    <col min="21" max="21" width="18.85546875" customWidth="1"/>
    <col min="22" max="22" width="9" bestFit="1" customWidth="1"/>
    <col min="23" max="23" width="9.5703125" bestFit="1" customWidth="1"/>
    <col min="24" max="24" width="9.42578125" bestFit="1" customWidth="1"/>
  </cols>
  <sheetData>
    <row r="1" spans="1:24" ht="26.1" customHeight="1" x14ac:dyDescent="0.25">
      <c r="A1" s="276" t="s">
        <v>772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74"/>
      <c r="O1" s="74"/>
    </row>
    <row r="2" spans="1:24" ht="40.700000000000003" customHeight="1" x14ac:dyDescent="0.25">
      <c r="A2" s="120" t="s">
        <v>72</v>
      </c>
      <c r="B2" s="9"/>
      <c r="C2" s="9"/>
      <c r="D2" s="9"/>
      <c r="E2" s="9"/>
      <c r="F2" s="9"/>
      <c r="G2" s="9"/>
      <c r="H2" s="9"/>
      <c r="I2" s="9" t="s">
        <v>725</v>
      </c>
      <c r="J2" s="9" t="s">
        <v>725</v>
      </c>
      <c r="K2" s="9"/>
      <c r="L2" s="9" t="s">
        <v>724</v>
      </c>
      <c r="M2" s="9" t="s">
        <v>724</v>
      </c>
      <c r="N2" s="9" t="s">
        <v>723</v>
      </c>
      <c r="O2" s="9"/>
      <c r="R2" s="83" t="s">
        <v>107</v>
      </c>
      <c r="S2" s="83"/>
      <c r="T2" s="83"/>
      <c r="U2" s="83"/>
      <c r="V2" s="83"/>
      <c r="W2" s="83"/>
      <c r="X2" s="83"/>
    </row>
    <row r="3" spans="1:24" ht="92.45" customHeight="1" x14ac:dyDescent="0.25">
      <c r="A3" s="9" t="s">
        <v>78</v>
      </c>
      <c r="B3" s="9" t="s">
        <v>79</v>
      </c>
      <c r="C3" s="9" t="s">
        <v>80</v>
      </c>
      <c r="D3" s="9" t="s">
        <v>81</v>
      </c>
      <c r="E3" s="9" t="s">
        <v>82</v>
      </c>
      <c r="F3" s="9" t="s">
        <v>84</v>
      </c>
      <c r="G3" s="9" t="s">
        <v>715</v>
      </c>
      <c r="H3" s="9" t="s">
        <v>749</v>
      </c>
      <c r="I3" s="9" t="s">
        <v>85</v>
      </c>
      <c r="J3" s="201" t="s">
        <v>86</v>
      </c>
      <c r="K3" s="202" t="s">
        <v>87</v>
      </c>
      <c r="L3" s="9" t="s">
        <v>108</v>
      </c>
      <c r="M3" s="9" t="s">
        <v>109</v>
      </c>
      <c r="N3" s="9" t="s">
        <v>110</v>
      </c>
      <c r="O3" s="9" t="s">
        <v>89</v>
      </c>
      <c r="R3" s="62"/>
      <c r="S3" s="62" t="s">
        <v>74</v>
      </c>
      <c r="V3" s="62" t="s">
        <v>75</v>
      </c>
      <c r="W3" s="62" t="s">
        <v>76</v>
      </c>
      <c r="X3" s="62" t="s">
        <v>77</v>
      </c>
    </row>
    <row r="4" spans="1:24" ht="15" customHeight="1" x14ac:dyDescent="0.25">
      <c r="A4" s="105">
        <v>21200</v>
      </c>
      <c r="B4" s="105" t="s">
        <v>874</v>
      </c>
      <c r="C4" s="105">
        <v>221</v>
      </c>
      <c r="D4" s="105" t="s">
        <v>907</v>
      </c>
      <c r="E4" s="105">
        <v>11702</v>
      </c>
      <c r="F4" s="105" t="s">
        <v>908</v>
      </c>
      <c r="G4" s="105" t="s">
        <v>804</v>
      </c>
      <c r="H4" s="105" t="s">
        <v>805</v>
      </c>
      <c r="I4" s="106">
        <v>0</v>
      </c>
      <c r="J4" s="47"/>
      <c r="K4" s="66" t="s">
        <v>94</v>
      </c>
      <c r="L4" s="107"/>
      <c r="M4" s="107"/>
      <c r="N4" s="107"/>
      <c r="O4" s="204"/>
      <c r="R4" s="22" t="s">
        <v>90</v>
      </c>
      <c r="S4" s="30">
        <f t="shared" ref="S4:S27" si="0">IFERROR(SUMIF(K$4:K$20000,$R4,I$4:I$20000),0)+IFERROR(SUMIF(K$4:K$20000,$R4,J$4:J$20000),0)</f>
        <v>2127761</v>
      </c>
      <c r="U4" s="22" t="s">
        <v>90</v>
      </c>
      <c r="V4" s="80">
        <f>+IFERROR(SUMIF(K$4:K$20000,R4,L$4:L$20000),0)</f>
        <v>0</v>
      </c>
      <c r="W4" s="81">
        <f t="shared" ref="W4:W27" si="1">+IFERROR(SUMIF(K$4:K$20000,R4,M$4:M$20000),0)</f>
        <v>0</v>
      </c>
      <c r="X4" s="82">
        <f t="shared" ref="X4:X27" si="2">+IFERROR(SUMIF(K$4:K$20000,R4,N$4:N$20000),0)</f>
        <v>0</v>
      </c>
    </row>
    <row r="5" spans="1:24" ht="15" customHeight="1" x14ac:dyDescent="0.25">
      <c r="A5" s="105">
        <v>21200</v>
      </c>
      <c r="B5" s="105" t="s">
        <v>874</v>
      </c>
      <c r="C5" s="105">
        <v>221</v>
      </c>
      <c r="D5" s="105" t="s">
        <v>907</v>
      </c>
      <c r="E5" s="105">
        <v>12300</v>
      </c>
      <c r="F5" s="105" t="s">
        <v>863</v>
      </c>
      <c r="G5" s="105" t="s">
        <v>804</v>
      </c>
      <c r="H5" s="105" t="s">
        <v>805</v>
      </c>
      <c r="I5" s="106">
        <v>0</v>
      </c>
      <c r="J5" s="47"/>
      <c r="K5" s="66" t="s">
        <v>94</v>
      </c>
      <c r="L5" s="107"/>
      <c r="M5" s="107"/>
      <c r="N5" s="107"/>
      <c r="O5" s="204"/>
      <c r="R5" s="27" t="s">
        <v>91</v>
      </c>
      <c r="S5" s="30">
        <f t="shared" si="0"/>
        <v>519881</v>
      </c>
      <c r="U5" s="27" t="s">
        <v>91</v>
      </c>
      <c r="V5" s="80">
        <f t="shared" ref="V5:V27" si="3">+IFERROR(SUMIF(K$4:K$20000,R5,L$4:L$20000),0)</f>
        <v>0</v>
      </c>
      <c r="W5" s="81">
        <f t="shared" si="1"/>
        <v>0</v>
      </c>
      <c r="X5" s="82">
        <f t="shared" si="2"/>
        <v>0</v>
      </c>
    </row>
    <row r="6" spans="1:24" ht="15" customHeight="1" x14ac:dyDescent="0.25">
      <c r="A6" s="105">
        <v>21200</v>
      </c>
      <c r="B6" s="105" t="s">
        <v>874</v>
      </c>
      <c r="C6" s="105">
        <v>221</v>
      </c>
      <c r="D6" s="105" t="s">
        <v>907</v>
      </c>
      <c r="E6" s="105">
        <v>12500</v>
      </c>
      <c r="F6" s="105" t="s">
        <v>880</v>
      </c>
      <c r="G6" s="105" t="s">
        <v>804</v>
      </c>
      <c r="H6" s="105" t="s">
        <v>805</v>
      </c>
      <c r="I6" s="106">
        <v>4242</v>
      </c>
      <c r="J6" s="47"/>
      <c r="K6" s="65" t="s">
        <v>94</v>
      </c>
      <c r="L6" s="107"/>
      <c r="M6" s="107"/>
      <c r="N6" s="107"/>
      <c r="O6" s="204"/>
      <c r="R6" s="22" t="s">
        <v>92</v>
      </c>
      <c r="S6" s="30">
        <f t="shared" si="0"/>
        <v>328433</v>
      </c>
      <c r="U6" s="22" t="s">
        <v>92</v>
      </c>
      <c r="V6" s="80">
        <f t="shared" si="3"/>
        <v>0</v>
      </c>
      <c r="W6" s="81">
        <f t="shared" si="1"/>
        <v>0</v>
      </c>
      <c r="X6" s="82">
        <f t="shared" si="2"/>
        <v>0</v>
      </c>
    </row>
    <row r="7" spans="1:24" ht="15" customHeight="1" x14ac:dyDescent="0.25">
      <c r="A7" s="105">
        <v>21200</v>
      </c>
      <c r="B7" s="105" t="s">
        <v>874</v>
      </c>
      <c r="C7" s="105">
        <v>221</v>
      </c>
      <c r="D7" s="105" t="s">
        <v>907</v>
      </c>
      <c r="E7" s="105">
        <v>14290</v>
      </c>
      <c r="F7" s="105" t="s">
        <v>830</v>
      </c>
      <c r="G7" s="105" t="s">
        <v>804</v>
      </c>
      <c r="H7" s="105" t="s">
        <v>805</v>
      </c>
      <c r="I7" s="108">
        <v>1061</v>
      </c>
      <c r="J7" s="47"/>
      <c r="K7" s="66" t="s">
        <v>95</v>
      </c>
      <c r="L7" s="107"/>
      <c r="M7" s="107"/>
      <c r="N7" s="107"/>
      <c r="O7" s="204"/>
      <c r="R7" s="27" t="s">
        <v>94</v>
      </c>
      <c r="S7" s="30">
        <f t="shared" si="0"/>
        <v>2150102</v>
      </c>
      <c r="U7" s="27" t="s">
        <v>94</v>
      </c>
      <c r="V7" s="80">
        <f t="shared" si="3"/>
        <v>0</v>
      </c>
      <c r="W7" s="81">
        <f t="shared" si="1"/>
        <v>0</v>
      </c>
      <c r="X7" s="82">
        <f t="shared" si="2"/>
        <v>0</v>
      </c>
    </row>
    <row r="8" spans="1:24" ht="15" customHeight="1" x14ac:dyDescent="0.25">
      <c r="A8" s="105">
        <v>21200</v>
      </c>
      <c r="B8" s="105" t="s">
        <v>874</v>
      </c>
      <c r="C8" s="105">
        <v>221</v>
      </c>
      <c r="D8" s="105" t="s">
        <v>907</v>
      </c>
      <c r="E8" s="105">
        <v>17290</v>
      </c>
      <c r="F8" s="105" t="s">
        <v>830</v>
      </c>
      <c r="G8" s="105" t="s">
        <v>804</v>
      </c>
      <c r="H8" s="105" t="s">
        <v>805</v>
      </c>
      <c r="I8" s="108">
        <v>-1061</v>
      </c>
      <c r="J8" s="47"/>
      <c r="K8" s="66" t="s">
        <v>97</v>
      </c>
      <c r="L8" s="107"/>
      <c r="M8" s="107"/>
      <c r="N8" s="107"/>
      <c r="O8" s="204"/>
      <c r="R8" s="22" t="s">
        <v>95</v>
      </c>
      <c r="S8" s="30">
        <f t="shared" si="0"/>
        <v>520415</v>
      </c>
      <c r="U8" s="22" t="s">
        <v>95</v>
      </c>
      <c r="V8" s="80">
        <f t="shared" si="3"/>
        <v>0</v>
      </c>
      <c r="W8" s="81">
        <f t="shared" si="1"/>
        <v>0</v>
      </c>
      <c r="X8" s="82">
        <f t="shared" si="2"/>
        <v>0</v>
      </c>
    </row>
    <row r="9" spans="1:24" ht="15" customHeight="1" x14ac:dyDescent="0.25">
      <c r="A9" s="105">
        <v>21300</v>
      </c>
      <c r="B9" s="105" t="s">
        <v>877</v>
      </c>
      <c r="C9" s="105">
        <v>221</v>
      </c>
      <c r="D9" s="105" t="s">
        <v>907</v>
      </c>
      <c r="E9" s="105">
        <v>11209</v>
      </c>
      <c r="F9" s="105" t="s">
        <v>820</v>
      </c>
      <c r="G9" s="105" t="s">
        <v>804</v>
      </c>
      <c r="H9" s="105" t="s">
        <v>805</v>
      </c>
      <c r="I9" s="106">
        <v>1980</v>
      </c>
      <c r="J9" s="47"/>
      <c r="K9" s="66" t="s">
        <v>94</v>
      </c>
      <c r="L9" s="107"/>
      <c r="M9" s="107"/>
      <c r="N9" s="107"/>
      <c r="O9" s="204"/>
      <c r="R9" s="27" t="s">
        <v>96</v>
      </c>
      <c r="S9" s="30">
        <f t="shared" si="0"/>
        <v>-157090</v>
      </c>
      <c r="U9" s="27" t="s">
        <v>96</v>
      </c>
      <c r="V9" s="80">
        <f t="shared" si="3"/>
        <v>0</v>
      </c>
      <c r="W9" s="81">
        <f t="shared" si="1"/>
        <v>0</v>
      </c>
      <c r="X9" s="82">
        <f t="shared" si="2"/>
        <v>0</v>
      </c>
    </row>
    <row r="10" spans="1:24" ht="15" customHeight="1" x14ac:dyDescent="0.25">
      <c r="A10" s="105">
        <v>21300</v>
      </c>
      <c r="B10" s="105" t="s">
        <v>877</v>
      </c>
      <c r="C10" s="105">
        <v>221</v>
      </c>
      <c r="D10" s="105" t="s">
        <v>907</v>
      </c>
      <c r="E10" s="105">
        <v>12500</v>
      </c>
      <c r="F10" s="105" t="s">
        <v>880</v>
      </c>
      <c r="G10" s="105" t="s">
        <v>804</v>
      </c>
      <c r="H10" s="105" t="s">
        <v>805</v>
      </c>
      <c r="I10" s="106">
        <v>117</v>
      </c>
      <c r="J10" s="47"/>
      <c r="K10" s="66" t="s">
        <v>94</v>
      </c>
      <c r="L10" s="107"/>
      <c r="M10" s="107"/>
      <c r="N10" s="107"/>
      <c r="O10" s="204"/>
      <c r="R10" s="22" t="s">
        <v>97</v>
      </c>
      <c r="S10" s="30">
        <f t="shared" si="0"/>
        <v>-520415</v>
      </c>
      <c r="U10" s="22" t="s">
        <v>97</v>
      </c>
      <c r="V10" s="80">
        <f t="shared" si="3"/>
        <v>0</v>
      </c>
      <c r="W10" s="81">
        <f t="shared" si="1"/>
        <v>0</v>
      </c>
      <c r="X10" s="82">
        <f t="shared" si="2"/>
        <v>0</v>
      </c>
    </row>
    <row r="11" spans="1:24" ht="15" customHeight="1" x14ac:dyDescent="0.25">
      <c r="A11" s="105">
        <v>21300</v>
      </c>
      <c r="B11" s="105" t="s">
        <v>877</v>
      </c>
      <c r="C11" s="105">
        <v>221</v>
      </c>
      <c r="D11" s="105" t="s">
        <v>907</v>
      </c>
      <c r="E11" s="105">
        <v>14290</v>
      </c>
      <c r="F11" s="105" t="s">
        <v>830</v>
      </c>
      <c r="G11" s="105" t="s">
        <v>804</v>
      </c>
      <c r="H11" s="105" t="s">
        <v>805</v>
      </c>
      <c r="I11" s="106">
        <v>524</v>
      </c>
      <c r="J11" s="47"/>
      <c r="K11" s="66" t="s">
        <v>95</v>
      </c>
      <c r="L11" s="107"/>
      <c r="M11" s="107"/>
      <c r="N11" s="107"/>
      <c r="O11" s="204"/>
      <c r="R11" s="27" t="s">
        <v>771</v>
      </c>
      <c r="S11" s="30">
        <f t="shared" si="0"/>
        <v>0</v>
      </c>
      <c r="U11" s="27" t="s">
        <v>771</v>
      </c>
      <c r="V11" s="80">
        <f t="shared" si="3"/>
        <v>0</v>
      </c>
      <c r="W11" s="81">
        <f t="shared" si="1"/>
        <v>0</v>
      </c>
      <c r="X11" s="82">
        <f t="shared" si="2"/>
        <v>0</v>
      </c>
    </row>
    <row r="12" spans="1:24" ht="15" customHeight="1" x14ac:dyDescent="0.25">
      <c r="A12" s="105">
        <v>21300</v>
      </c>
      <c r="B12" s="105" t="s">
        <v>877</v>
      </c>
      <c r="C12" s="105">
        <v>221</v>
      </c>
      <c r="D12" s="105" t="s">
        <v>907</v>
      </c>
      <c r="E12" s="105">
        <v>17290</v>
      </c>
      <c r="F12" s="105" t="s">
        <v>830</v>
      </c>
      <c r="G12" s="105" t="s">
        <v>804</v>
      </c>
      <c r="H12" s="105" t="s">
        <v>805</v>
      </c>
      <c r="I12" s="106">
        <v>-524</v>
      </c>
      <c r="J12" s="47"/>
      <c r="K12" s="66" t="s">
        <v>97</v>
      </c>
      <c r="L12" s="107"/>
      <c r="M12" s="107"/>
      <c r="N12" s="107"/>
      <c r="O12" s="204"/>
      <c r="R12" s="22" t="s">
        <v>735</v>
      </c>
      <c r="S12" s="30">
        <f t="shared" si="0"/>
        <v>-71063</v>
      </c>
      <c r="U12" s="22" t="s">
        <v>735</v>
      </c>
      <c r="V12" s="80">
        <f t="shared" si="3"/>
        <v>0</v>
      </c>
      <c r="W12" s="81">
        <f t="shared" si="1"/>
        <v>0</v>
      </c>
      <c r="X12" s="82">
        <f t="shared" si="2"/>
        <v>0</v>
      </c>
    </row>
    <row r="13" spans="1:24" ht="15" customHeight="1" x14ac:dyDescent="0.25">
      <c r="A13" s="105">
        <v>21400</v>
      </c>
      <c r="B13" s="105" t="s">
        <v>882</v>
      </c>
      <c r="C13" s="105">
        <v>221</v>
      </c>
      <c r="D13" s="105" t="s">
        <v>907</v>
      </c>
      <c r="E13" s="105">
        <v>12500</v>
      </c>
      <c r="F13" s="105" t="s">
        <v>880</v>
      </c>
      <c r="G13" s="105" t="s">
        <v>804</v>
      </c>
      <c r="H13" s="105" t="s">
        <v>805</v>
      </c>
      <c r="I13" s="106">
        <v>0</v>
      </c>
      <c r="J13" s="47"/>
      <c r="K13" s="66" t="s">
        <v>94</v>
      </c>
      <c r="L13" s="107"/>
      <c r="M13" s="107"/>
      <c r="N13" s="107"/>
      <c r="O13" s="204"/>
      <c r="R13" s="27" t="s">
        <v>98</v>
      </c>
      <c r="S13" s="30">
        <f t="shared" si="0"/>
        <v>0</v>
      </c>
      <c r="U13" s="27" t="s">
        <v>98</v>
      </c>
      <c r="V13" s="80">
        <f t="shared" si="3"/>
        <v>0</v>
      </c>
      <c r="W13" s="81">
        <f t="shared" si="1"/>
        <v>0</v>
      </c>
      <c r="X13" s="82">
        <f t="shared" si="2"/>
        <v>0</v>
      </c>
    </row>
    <row r="14" spans="1:24" ht="15" customHeight="1" x14ac:dyDescent="0.25">
      <c r="A14" s="105">
        <v>21400</v>
      </c>
      <c r="B14" s="105" t="s">
        <v>882</v>
      </c>
      <c r="C14" s="105">
        <v>221</v>
      </c>
      <c r="D14" s="105" t="s">
        <v>907</v>
      </c>
      <c r="E14" s="105">
        <v>14290</v>
      </c>
      <c r="F14" s="105" t="s">
        <v>830</v>
      </c>
      <c r="G14" s="105" t="s">
        <v>804</v>
      </c>
      <c r="H14" s="105" t="s">
        <v>805</v>
      </c>
      <c r="I14" s="106">
        <v>0</v>
      </c>
      <c r="J14" s="47"/>
      <c r="K14" s="66" t="s">
        <v>95</v>
      </c>
      <c r="L14" s="107"/>
      <c r="M14" s="107"/>
      <c r="N14" s="107"/>
      <c r="O14" s="204"/>
      <c r="R14" s="22" t="s">
        <v>738</v>
      </c>
      <c r="S14" s="30">
        <f t="shared" si="0"/>
        <v>0</v>
      </c>
      <c r="U14" s="22" t="s">
        <v>738</v>
      </c>
      <c r="V14" s="80">
        <f t="shared" si="3"/>
        <v>0</v>
      </c>
      <c r="W14" s="81">
        <f t="shared" si="1"/>
        <v>0</v>
      </c>
      <c r="X14" s="82">
        <f t="shared" si="2"/>
        <v>0</v>
      </c>
    </row>
    <row r="15" spans="1:24" ht="15" customHeight="1" x14ac:dyDescent="0.25">
      <c r="A15" s="105">
        <v>21400</v>
      </c>
      <c r="B15" s="105" t="s">
        <v>882</v>
      </c>
      <c r="C15" s="105">
        <v>221</v>
      </c>
      <c r="D15" s="105" t="s">
        <v>907</v>
      </c>
      <c r="E15" s="105">
        <v>17290</v>
      </c>
      <c r="F15" s="105" t="s">
        <v>830</v>
      </c>
      <c r="G15" s="105" t="s">
        <v>804</v>
      </c>
      <c r="H15" s="105" t="s">
        <v>805</v>
      </c>
      <c r="I15" s="106">
        <v>0</v>
      </c>
      <c r="J15" s="47"/>
      <c r="K15" s="66" t="s">
        <v>97</v>
      </c>
      <c r="L15" s="107"/>
      <c r="M15" s="107"/>
      <c r="N15" s="107"/>
      <c r="O15" s="204"/>
      <c r="R15" s="27" t="s">
        <v>93</v>
      </c>
      <c r="S15" s="30">
        <f t="shared" si="0"/>
        <v>0</v>
      </c>
      <c r="U15" s="27" t="s">
        <v>93</v>
      </c>
      <c r="V15" s="80">
        <f t="shared" si="3"/>
        <v>0</v>
      </c>
      <c r="W15" s="81">
        <f t="shared" si="1"/>
        <v>0</v>
      </c>
      <c r="X15" s="82">
        <f t="shared" si="2"/>
        <v>0</v>
      </c>
    </row>
    <row r="16" spans="1:24" ht="15" customHeight="1" x14ac:dyDescent="0.25">
      <c r="A16" s="105">
        <v>21500</v>
      </c>
      <c r="B16" s="105" t="s">
        <v>888</v>
      </c>
      <c r="C16" s="105">
        <v>221</v>
      </c>
      <c r="D16" s="105" t="s">
        <v>907</v>
      </c>
      <c r="E16" s="105">
        <v>11209</v>
      </c>
      <c r="F16" s="105" t="s">
        <v>820</v>
      </c>
      <c r="G16" s="105" t="s">
        <v>804</v>
      </c>
      <c r="H16" s="105" t="s">
        <v>805</v>
      </c>
      <c r="I16" s="106">
        <v>167</v>
      </c>
      <c r="J16" s="47"/>
      <c r="K16" s="66" t="s">
        <v>94</v>
      </c>
      <c r="L16" s="107"/>
      <c r="M16" s="107"/>
      <c r="N16" s="107"/>
      <c r="O16" s="204"/>
      <c r="R16" s="60" t="s">
        <v>101</v>
      </c>
      <c r="S16" s="30">
        <f t="shared" si="0"/>
        <v>0</v>
      </c>
      <c r="U16" s="60" t="s">
        <v>101</v>
      </c>
      <c r="V16" s="80">
        <f t="shared" si="3"/>
        <v>0</v>
      </c>
      <c r="W16" s="81">
        <f t="shared" si="1"/>
        <v>0</v>
      </c>
      <c r="X16" s="82">
        <f t="shared" si="2"/>
        <v>0</v>
      </c>
    </row>
    <row r="17" spans="1:24" ht="15" customHeight="1" x14ac:dyDescent="0.25">
      <c r="A17" s="105">
        <v>21500</v>
      </c>
      <c r="B17" s="105" t="s">
        <v>888</v>
      </c>
      <c r="C17" s="105">
        <v>221</v>
      </c>
      <c r="D17" s="105" t="s">
        <v>907</v>
      </c>
      <c r="E17" s="105">
        <v>12000</v>
      </c>
      <c r="F17" s="105" t="s">
        <v>828</v>
      </c>
      <c r="G17" s="105" t="s">
        <v>804</v>
      </c>
      <c r="H17" s="105" t="s">
        <v>805</v>
      </c>
      <c r="I17" s="106">
        <v>1287</v>
      </c>
      <c r="J17" s="47"/>
      <c r="K17" s="66" t="s">
        <v>94</v>
      </c>
      <c r="L17" s="107"/>
      <c r="M17" s="107"/>
      <c r="N17" s="107"/>
      <c r="O17" s="204"/>
      <c r="R17" s="61" t="s">
        <v>102</v>
      </c>
      <c r="S17" s="30">
        <f t="shared" si="0"/>
        <v>0</v>
      </c>
      <c r="U17" s="61" t="s">
        <v>102</v>
      </c>
      <c r="V17" s="80">
        <f t="shared" si="3"/>
        <v>0</v>
      </c>
      <c r="W17" s="81">
        <f t="shared" si="1"/>
        <v>0</v>
      </c>
      <c r="X17" s="82">
        <f t="shared" si="2"/>
        <v>0</v>
      </c>
    </row>
    <row r="18" spans="1:24" ht="15" customHeight="1" x14ac:dyDescent="0.25">
      <c r="A18" s="105">
        <v>21500</v>
      </c>
      <c r="B18" s="105" t="s">
        <v>888</v>
      </c>
      <c r="C18" s="105">
        <v>221</v>
      </c>
      <c r="D18" s="105" t="s">
        <v>907</v>
      </c>
      <c r="E18" s="105">
        <v>12500</v>
      </c>
      <c r="F18" s="105" t="s">
        <v>880</v>
      </c>
      <c r="G18" s="105" t="s">
        <v>804</v>
      </c>
      <c r="H18" s="105" t="s">
        <v>805</v>
      </c>
      <c r="I18" s="106">
        <v>1248</v>
      </c>
      <c r="J18" s="47"/>
      <c r="K18" s="66" t="s">
        <v>94</v>
      </c>
      <c r="L18" s="107"/>
      <c r="M18" s="107"/>
      <c r="N18" s="107"/>
      <c r="O18" s="204"/>
      <c r="R18" s="61" t="s">
        <v>103</v>
      </c>
      <c r="S18" s="30">
        <f t="shared" si="0"/>
        <v>0</v>
      </c>
      <c r="U18" s="61" t="s">
        <v>103</v>
      </c>
      <c r="V18" s="80">
        <f t="shared" si="3"/>
        <v>0</v>
      </c>
      <c r="W18" s="81">
        <f t="shared" si="1"/>
        <v>0</v>
      </c>
      <c r="X18" s="82">
        <f t="shared" si="2"/>
        <v>0</v>
      </c>
    </row>
    <row r="19" spans="1:24" ht="15" customHeight="1" x14ac:dyDescent="0.25">
      <c r="A19" s="105">
        <v>21500</v>
      </c>
      <c r="B19" s="105" t="s">
        <v>888</v>
      </c>
      <c r="C19" s="105">
        <v>221</v>
      </c>
      <c r="D19" s="105" t="s">
        <v>907</v>
      </c>
      <c r="E19" s="105">
        <v>14290</v>
      </c>
      <c r="F19" s="105" t="s">
        <v>830</v>
      </c>
      <c r="G19" s="105" t="s">
        <v>804</v>
      </c>
      <c r="H19" s="105" t="s">
        <v>805</v>
      </c>
      <c r="I19" s="106">
        <v>676</v>
      </c>
      <c r="J19" s="47"/>
      <c r="K19" s="66" t="s">
        <v>95</v>
      </c>
      <c r="L19" s="107"/>
      <c r="M19" s="107"/>
      <c r="N19" s="107"/>
      <c r="O19" s="204"/>
      <c r="R19" s="61" t="s">
        <v>737</v>
      </c>
      <c r="S19" s="30">
        <f t="shared" si="0"/>
        <v>2952614</v>
      </c>
      <c r="U19" s="61" t="s">
        <v>737</v>
      </c>
      <c r="V19" s="80">
        <f t="shared" si="3"/>
        <v>0</v>
      </c>
      <c r="W19" s="81">
        <f t="shared" si="1"/>
        <v>0</v>
      </c>
      <c r="X19" s="82">
        <f t="shared" si="2"/>
        <v>0</v>
      </c>
    </row>
    <row r="20" spans="1:24" ht="15" customHeight="1" x14ac:dyDescent="0.25">
      <c r="A20" s="105">
        <v>21500</v>
      </c>
      <c r="B20" s="105" t="s">
        <v>888</v>
      </c>
      <c r="C20" s="105">
        <v>221</v>
      </c>
      <c r="D20" s="105" t="s">
        <v>907</v>
      </c>
      <c r="E20" s="105">
        <v>17290</v>
      </c>
      <c r="F20" s="105" t="s">
        <v>830</v>
      </c>
      <c r="G20" s="105" t="s">
        <v>804</v>
      </c>
      <c r="H20" s="105" t="s">
        <v>805</v>
      </c>
      <c r="I20" s="108">
        <v>-676</v>
      </c>
      <c r="J20" s="47"/>
      <c r="K20" s="66" t="s">
        <v>97</v>
      </c>
      <c r="L20" s="107"/>
      <c r="M20" s="107"/>
      <c r="N20" s="107"/>
      <c r="O20" s="204"/>
      <c r="R20" s="61" t="s">
        <v>99</v>
      </c>
      <c r="S20" s="30">
        <f t="shared" si="0"/>
        <v>0</v>
      </c>
      <c r="U20" s="61" t="s">
        <v>99</v>
      </c>
      <c r="V20" s="80">
        <f t="shared" si="3"/>
        <v>0</v>
      </c>
      <c r="W20" s="81">
        <f t="shared" si="1"/>
        <v>0</v>
      </c>
      <c r="X20" s="82">
        <f t="shared" si="2"/>
        <v>0</v>
      </c>
    </row>
    <row r="21" spans="1:24" ht="15" customHeight="1" x14ac:dyDescent="0.25">
      <c r="A21" s="105">
        <v>21500</v>
      </c>
      <c r="B21" s="105" t="s">
        <v>888</v>
      </c>
      <c r="C21" s="105">
        <v>221</v>
      </c>
      <c r="D21" s="105" t="s">
        <v>907</v>
      </c>
      <c r="E21" s="105">
        <v>19500</v>
      </c>
      <c r="F21" s="105" t="s">
        <v>838</v>
      </c>
      <c r="G21" s="105" t="s">
        <v>804</v>
      </c>
      <c r="H21" s="105" t="s">
        <v>805</v>
      </c>
      <c r="I21" s="108">
        <v>-656</v>
      </c>
      <c r="J21" s="47"/>
      <c r="K21" s="66" t="s">
        <v>100</v>
      </c>
      <c r="L21" s="107"/>
      <c r="M21" s="107"/>
      <c r="N21" s="107"/>
      <c r="O21" s="204"/>
      <c r="R21" s="61" t="s">
        <v>100</v>
      </c>
      <c r="S21" s="30">
        <f t="shared" si="0"/>
        <v>-656</v>
      </c>
      <c r="U21" s="61" t="s">
        <v>100</v>
      </c>
      <c r="V21" s="80">
        <f t="shared" si="3"/>
        <v>0</v>
      </c>
      <c r="W21" s="81">
        <f t="shared" si="1"/>
        <v>0</v>
      </c>
      <c r="X21" s="82">
        <f t="shared" si="2"/>
        <v>0</v>
      </c>
    </row>
    <row r="22" spans="1:24" ht="15" customHeight="1" x14ac:dyDescent="0.25">
      <c r="A22" s="105">
        <v>22900</v>
      </c>
      <c r="B22" s="105" t="s">
        <v>909</v>
      </c>
      <c r="C22" s="105">
        <v>221</v>
      </c>
      <c r="D22" s="105" t="s">
        <v>907</v>
      </c>
      <c r="E22" s="105">
        <v>12400</v>
      </c>
      <c r="F22" s="105" t="s">
        <v>829</v>
      </c>
      <c r="G22" s="105" t="s">
        <v>804</v>
      </c>
      <c r="H22" s="105" t="s">
        <v>805</v>
      </c>
      <c r="I22" s="108">
        <v>0</v>
      </c>
      <c r="J22" s="47"/>
      <c r="K22" s="66" t="s">
        <v>94</v>
      </c>
      <c r="L22" s="107"/>
      <c r="M22" s="107"/>
      <c r="N22" s="107"/>
      <c r="O22" s="204"/>
      <c r="R22" s="61" t="s">
        <v>44</v>
      </c>
      <c r="S22" s="30">
        <f t="shared" si="0"/>
        <v>0</v>
      </c>
      <c r="U22" s="61" t="s">
        <v>44</v>
      </c>
      <c r="V22" s="80">
        <f t="shared" si="3"/>
        <v>0</v>
      </c>
      <c r="W22" s="81">
        <f t="shared" si="1"/>
        <v>0</v>
      </c>
      <c r="X22" s="82">
        <f t="shared" si="2"/>
        <v>0</v>
      </c>
    </row>
    <row r="23" spans="1:24" ht="15" customHeight="1" x14ac:dyDescent="0.25">
      <c r="A23" s="105">
        <v>22900</v>
      </c>
      <c r="B23" s="105" t="s">
        <v>909</v>
      </c>
      <c r="C23" s="105">
        <v>221</v>
      </c>
      <c r="D23" s="105" t="s">
        <v>907</v>
      </c>
      <c r="E23" s="105">
        <v>14290</v>
      </c>
      <c r="F23" s="105" t="s">
        <v>830</v>
      </c>
      <c r="G23" s="105" t="s">
        <v>804</v>
      </c>
      <c r="H23" s="105" t="s">
        <v>805</v>
      </c>
      <c r="I23" s="106">
        <v>0</v>
      </c>
      <c r="J23" s="47"/>
      <c r="K23" s="66" t="s">
        <v>95</v>
      </c>
      <c r="L23" s="107"/>
      <c r="M23" s="107"/>
      <c r="N23" s="107"/>
      <c r="O23" s="204"/>
      <c r="R23" s="61"/>
      <c r="S23" s="30">
        <f t="shared" si="0"/>
        <v>0</v>
      </c>
      <c r="U23" s="61"/>
      <c r="V23" s="80">
        <f t="shared" si="3"/>
        <v>0</v>
      </c>
      <c r="W23" s="81">
        <f t="shared" si="1"/>
        <v>0</v>
      </c>
      <c r="X23" s="82">
        <f t="shared" si="2"/>
        <v>0</v>
      </c>
    </row>
    <row r="24" spans="1:24" ht="15" customHeight="1" x14ac:dyDescent="0.25">
      <c r="A24" s="105">
        <v>22900</v>
      </c>
      <c r="B24" s="105" t="s">
        <v>909</v>
      </c>
      <c r="C24" s="105">
        <v>221</v>
      </c>
      <c r="D24" s="105" t="s">
        <v>907</v>
      </c>
      <c r="E24" s="105">
        <v>17290</v>
      </c>
      <c r="F24" s="105" t="s">
        <v>830</v>
      </c>
      <c r="G24" s="105" t="s">
        <v>804</v>
      </c>
      <c r="H24" s="105" t="s">
        <v>805</v>
      </c>
      <c r="I24" s="106">
        <v>0</v>
      </c>
      <c r="J24" s="47"/>
      <c r="K24" s="66" t="s">
        <v>97</v>
      </c>
      <c r="L24" s="107"/>
      <c r="M24" s="107"/>
      <c r="N24" s="107"/>
      <c r="O24" s="204"/>
      <c r="R24" s="61"/>
      <c r="S24" s="30">
        <f t="shared" si="0"/>
        <v>0</v>
      </c>
      <c r="U24" s="61"/>
      <c r="V24" s="80">
        <f t="shared" si="3"/>
        <v>0</v>
      </c>
      <c r="W24" s="81">
        <f t="shared" si="1"/>
        <v>0</v>
      </c>
      <c r="X24" s="82">
        <f t="shared" si="2"/>
        <v>0</v>
      </c>
    </row>
    <row r="25" spans="1:24" ht="15" customHeight="1" x14ac:dyDescent="0.25">
      <c r="A25" s="105">
        <v>42000</v>
      </c>
      <c r="B25" s="105" t="s">
        <v>910</v>
      </c>
      <c r="C25" s="105">
        <v>221</v>
      </c>
      <c r="D25" s="105" t="s">
        <v>907</v>
      </c>
      <c r="E25" s="105">
        <v>10100</v>
      </c>
      <c r="F25" s="105" t="s">
        <v>803</v>
      </c>
      <c r="G25" s="105" t="s">
        <v>804</v>
      </c>
      <c r="H25" s="105" t="s">
        <v>805</v>
      </c>
      <c r="I25" s="106">
        <v>199298</v>
      </c>
      <c r="J25" s="47"/>
      <c r="K25" s="66" t="s">
        <v>90</v>
      </c>
      <c r="L25" s="107"/>
      <c r="M25" s="107"/>
      <c r="N25" s="107"/>
      <c r="O25" s="204"/>
      <c r="R25" s="61"/>
      <c r="S25" s="30">
        <f t="shared" si="0"/>
        <v>0</v>
      </c>
      <c r="U25" s="61"/>
      <c r="V25" s="80">
        <f t="shared" si="3"/>
        <v>0</v>
      </c>
      <c r="W25" s="81">
        <f t="shared" si="1"/>
        <v>0</v>
      </c>
      <c r="X25" s="82">
        <f t="shared" si="2"/>
        <v>0</v>
      </c>
    </row>
    <row r="26" spans="1:24" ht="15" customHeight="1" x14ac:dyDescent="0.25">
      <c r="A26" s="105">
        <v>42000</v>
      </c>
      <c r="B26" s="105" t="s">
        <v>910</v>
      </c>
      <c r="C26" s="105">
        <v>221</v>
      </c>
      <c r="D26" s="105" t="s">
        <v>907</v>
      </c>
      <c r="E26" s="105">
        <v>10900</v>
      </c>
      <c r="F26" s="105" t="s">
        <v>802</v>
      </c>
      <c r="G26" s="105" t="s">
        <v>804</v>
      </c>
      <c r="H26" s="105" t="s">
        <v>805</v>
      </c>
      <c r="I26" s="106">
        <v>32484</v>
      </c>
      <c r="J26" s="47"/>
      <c r="K26" s="66" t="s">
        <v>91</v>
      </c>
      <c r="L26" s="107"/>
      <c r="M26" s="107"/>
      <c r="N26" s="107"/>
      <c r="O26" s="204"/>
      <c r="R26" s="61"/>
      <c r="S26" s="30">
        <f t="shared" si="0"/>
        <v>0</v>
      </c>
      <c r="U26" s="61"/>
      <c r="V26" s="80">
        <f t="shared" si="3"/>
        <v>0</v>
      </c>
      <c r="W26" s="81">
        <f t="shared" si="1"/>
        <v>0</v>
      </c>
      <c r="X26" s="82">
        <f t="shared" si="2"/>
        <v>0</v>
      </c>
    </row>
    <row r="27" spans="1:24" ht="15" customHeight="1" x14ac:dyDescent="0.25">
      <c r="A27" s="105">
        <v>42000</v>
      </c>
      <c r="B27" s="105" t="s">
        <v>910</v>
      </c>
      <c r="C27" s="105">
        <v>221</v>
      </c>
      <c r="D27" s="105" t="s">
        <v>907</v>
      </c>
      <c r="E27" s="105">
        <v>10990</v>
      </c>
      <c r="F27" s="105" t="s">
        <v>123</v>
      </c>
      <c r="G27" s="105" t="s">
        <v>804</v>
      </c>
      <c r="H27" s="105" t="s">
        <v>805</v>
      </c>
      <c r="I27" s="106">
        <v>32681</v>
      </c>
      <c r="J27" s="47"/>
      <c r="K27" s="66" t="s">
        <v>92</v>
      </c>
      <c r="L27" s="107"/>
      <c r="M27" s="107"/>
      <c r="N27" s="107"/>
      <c r="O27" s="204"/>
      <c r="R27" s="61"/>
      <c r="S27" s="30">
        <f t="shared" si="0"/>
        <v>0</v>
      </c>
      <c r="U27" s="61"/>
      <c r="V27" s="80">
        <f t="shared" si="3"/>
        <v>0</v>
      </c>
      <c r="W27" s="81">
        <f t="shared" si="1"/>
        <v>0</v>
      </c>
      <c r="X27" s="82">
        <f t="shared" si="2"/>
        <v>0</v>
      </c>
    </row>
    <row r="28" spans="1:24" ht="15" customHeight="1" x14ac:dyDescent="0.25">
      <c r="A28" s="105">
        <v>42000</v>
      </c>
      <c r="B28" s="105" t="s">
        <v>910</v>
      </c>
      <c r="C28" s="105">
        <v>221</v>
      </c>
      <c r="D28" s="105" t="s">
        <v>907</v>
      </c>
      <c r="E28" s="105">
        <v>12700</v>
      </c>
      <c r="F28" s="105" t="s">
        <v>864</v>
      </c>
      <c r="G28" s="105" t="s">
        <v>804</v>
      </c>
      <c r="H28" s="105" t="s">
        <v>805</v>
      </c>
      <c r="I28" s="106">
        <v>48088</v>
      </c>
      <c r="J28" s="47"/>
      <c r="K28" s="66" t="s">
        <v>94</v>
      </c>
      <c r="L28" s="107"/>
      <c r="M28" s="107"/>
      <c r="N28" s="107"/>
      <c r="O28" s="204"/>
    </row>
    <row r="29" spans="1:24" ht="15" customHeight="1" x14ac:dyDescent="0.25">
      <c r="A29" s="105">
        <v>42000</v>
      </c>
      <c r="B29" s="105" t="s">
        <v>910</v>
      </c>
      <c r="C29" s="105">
        <v>221</v>
      </c>
      <c r="D29" s="105" t="s">
        <v>907</v>
      </c>
      <c r="E29" s="105">
        <v>13700</v>
      </c>
      <c r="F29" s="105" t="s">
        <v>840</v>
      </c>
      <c r="G29" s="105" t="s">
        <v>804</v>
      </c>
      <c r="H29" s="105" t="s">
        <v>805</v>
      </c>
      <c r="I29" s="108">
        <v>8618</v>
      </c>
      <c r="J29" s="47"/>
      <c r="K29" s="65" t="s">
        <v>94</v>
      </c>
      <c r="L29" s="107"/>
      <c r="M29" s="107"/>
      <c r="N29" s="107"/>
      <c r="O29" s="204"/>
      <c r="R29" s="216" t="s">
        <v>795</v>
      </c>
      <c r="S29" s="217">
        <f t="array" ref="S29">SUMPRODUCT(ABS(J4:J20000))</f>
        <v>0</v>
      </c>
    </row>
    <row r="30" spans="1:24" ht="15" customHeight="1" x14ac:dyDescent="0.25">
      <c r="A30" s="105">
        <v>42000</v>
      </c>
      <c r="B30" s="105" t="s">
        <v>910</v>
      </c>
      <c r="C30" s="105">
        <v>221</v>
      </c>
      <c r="D30" s="105" t="s">
        <v>907</v>
      </c>
      <c r="E30" s="105">
        <v>14290</v>
      </c>
      <c r="F30" s="105" t="s">
        <v>830</v>
      </c>
      <c r="G30" s="105" t="s">
        <v>804</v>
      </c>
      <c r="H30" s="105" t="s">
        <v>805</v>
      </c>
      <c r="I30" s="106">
        <v>14177</v>
      </c>
      <c r="J30" s="47"/>
      <c r="K30" s="66" t="s">
        <v>95</v>
      </c>
      <c r="L30" s="107"/>
      <c r="M30" s="107"/>
      <c r="N30" s="107"/>
      <c r="O30" s="204"/>
      <c r="R30" s="218" t="s">
        <v>794</v>
      </c>
      <c r="S30" s="219">
        <f>SUMIFS($I$4:$I$50000,$I$4:$I$50000,"&lt;&gt;",$K$4:$K$50000,"")</f>
        <v>0</v>
      </c>
    </row>
    <row r="31" spans="1:24" ht="15" customHeight="1" x14ac:dyDescent="0.25">
      <c r="A31" s="105">
        <v>42000</v>
      </c>
      <c r="B31" s="105" t="s">
        <v>910</v>
      </c>
      <c r="C31" s="105">
        <v>221</v>
      </c>
      <c r="D31" s="105" t="s">
        <v>907</v>
      </c>
      <c r="E31" s="105">
        <v>17290</v>
      </c>
      <c r="F31" s="105" t="s">
        <v>830</v>
      </c>
      <c r="G31" s="105" t="s">
        <v>804</v>
      </c>
      <c r="H31" s="105" t="s">
        <v>805</v>
      </c>
      <c r="I31" s="108">
        <v>-14177</v>
      </c>
      <c r="J31" s="47"/>
      <c r="K31" s="66" t="s">
        <v>97</v>
      </c>
      <c r="L31" s="107"/>
      <c r="M31" s="107"/>
      <c r="N31" s="107"/>
      <c r="O31" s="204"/>
    </row>
    <row r="32" spans="1:24" ht="15" customHeight="1" x14ac:dyDescent="0.25">
      <c r="A32" s="105">
        <v>42201</v>
      </c>
      <c r="B32" s="105" t="s">
        <v>874</v>
      </c>
      <c r="C32" s="105">
        <v>221</v>
      </c>
      <c r="D32" s="105" t="s">
        <v>907</v>
      </c>
      <c r="E32" s="105">
        <v>10100</v>
      </c>
      <c r="F32" s="105" t="s">
        <v>803</v>
      </c>
      <c r="G32" s="105" t="s">
        <v>804</v>
      </c>
      <c r="H32" s="105" t="s">
        <v>805</v>
      </c>
      <c r="I32" s="106">
        <v>5071</v>
      </c>
      <c r="J32" s="47"/>
      <c r="K32" s="66" t="s">
        <v>90</v>
      </c>
      <c r="L32" s="107"/>
      <c r="M32" s="107"/>
      <c r="N32" s="107"/>
      <c r="O32" s="204"/>
      <c r="R32" s="215"/>
      <c r="S32" s="215"/>
      <c r="T32" s="211"/>
    </row>
    <row r="33" spans="1:18" ht="15" customHeight="1" x14ac:dyDescent="0.25">
      <c r="A33" s="105">
        <v>42201</v>
      </c>
      <c r="B33" s="105" t="s">
        <v>874</v>
      </c>
      <c r="C33" s="105">
        <v>221</v>
      </c>
      <c r="D33" s="105" t="s">
        <v>907</v>
      </c>
      <c r="E33" s="105">
        <v>10200</v>
      </c>
      <c r="F33" s="105" t="s">
        <v>848</v>
      </c>
      <c r="G33" s="105" t="s">
        <v>804</v>
      </c>
      <c r="H33" s="105" t="s">
        <v>805</v>
      </c>
      <c r="I33" s="106">
        <v>1111</v>
      </c>
      <c r="J33" s="47"/>
      <c r="K33" s="66" t="s">
        <v>90</v>
      </c>
      <c r="L33" s="107"/>
      <c r="M33" s="107"/>
      <c r="N33" s="107"/>
      <c r="O33" s="204"/>
      <c r="R33" s="214" t="s">
        <v>104</v>
      </c>
    </row>
    <row r="34" spans="1:18" ht="15" customHeight="1" x14ac:dyDescent="0.25">
      <c r="A34" s="105">
        <v>42201</v>
      </c>
      <c r="B34" s="105" t="s">
        <v>874</v>
      </c>
      <c r="C34" s="105">
        <v>221</v>
      </c>
      <c r="D34" s="105" t="s">
        <v>907</v>
      </c>
      <c r="E34" s="105">
        <v>10201</v>
      </c>
      <c r="F34" s="105" t="s">
        <v>849</v>
      </c>
      <c r="G34" s="105" t="s">
        <v>804</v>
      </c>
      <c r="H34" s="105" t="s">
        <v>805</v>
      </c>
      <c r="I34" s="106">
        <v>128</v>
      </c>
      <c r="J34" s="47"/>
      <c r="K34" s="66" t="s">
        <v>90</v>
      </c>
      <c r="L34" s="107"/>
      <c r="M34" s="107"/>
      <c r="N34" s="107"/>
      <c r="O34" s="204"/>
    </row>
    <row r="35" spans="1:18" ht="15" customHeight="1" x14ac:dyDescent="0.25">
      <c r="A35" s="105">
        <v>42201</v>
      </c>
      <c r="B35" s="105" t="s">
        <v>874</v>
      </c>
      <c r="C35" s="105">
        <v>221</v>
      </c>
      <c r="D35" s="105" t="s">
        <v>907</v>
      </c>
      <c r="E35" s="105">
        <v>10750</v>
      </c>
      <c r="F35" s="105" t="s">
        <v>911</v>
      </c>
      <c r="G35" s="105" t="s">
        <v>804</v>
      </c>
      <c r="H35" s="105" t="s">
        <v>805</v>
      </c>
      <c r="I35" s="106">
        <v>83558</v>
      </c>
      <c r="J35" s="47"/>
      <c r="K35" s="66" t="s">
        <v>90</v>
      </c>
      <c r="L35" s="107"/>
      <c r="M35" s="107"/>
      <c r="N35" s="107"/>
      <c r="O35" s="204"/>
    </row>
    <row r="36" spans="1:18" ht="15" customHeight="1" x14ac:dyDescent="0.25">
      <c r="A36" s="105">
        <v>42201</v>
      </c>
      <c r="B36" s="105" t="s">
        <v>874</v>
      </c>
      <c r="C36" s="105">
        <v>221</v>
      </c>
      <c r="D36" s="105" t="s">
        <v>907</v>
      </c>
      <c r="E36" s="105">
        <v>10752</v>
      </c>
      <c r="F36" s="105" t="s">
        <v>912</v>
      </c>
      <c r="G36" s="105" t="s">
        <v>804</v>
      </c>
      <c r="H36" s="105" t="s">
        <v>805</v>
      </c>
      <c r="I36" s="106">
        <v>116707</v>
      </c>
      <c r="J36" s="47"/>
      <c r="K36" s="66" t="s">
        <v>90</v>
      </c>
      <c r="L36" s="107"/>
      <c r="M36" s="107"/>
      <c r="N36" s="107"/>
      <c r="O36" s="204"/>
    </row>
    <row r="37" spans="1:18" ht="15" customHeight="1" x14ac:dyDescent="0.25">
      <c r="A37" s="105">
        <v>42201</v>
      </c>
      <c r="B37" s="105" t="s">
        <v>874</v>
      </c>
      <c r="C37" s="105">
        <v>221</v>
      </c>
      <c r="D37" s="105" t="s">
        <v>907</v>
      </c>
      <c r="E37" s="105">
        <v>10900</v>
      </c>
      <c r="F37" s="105" t="s">
        <v>802</v>
      </c>
      <c r="G37" s="105" t="s">
        <v>804</v>
      </c>
      <c r="H37" s="105" t="s">
        <v>805</v>
      </c>
      <c r="I37" s="106">
        <v>28291</v>
      </c>
      <c r="J37" s="47"/>
      <c r="K37" s="66" t="s">
        <v>91</v>
      </c>
      <c r="L37" s="107"/>
      <c r="M37" s="107"/>
      <c r="N37" s="107"/>
      <c r="O37" s="204"/>
    </row>
    <row r="38" spans="1:18" ht="15" customHeight="1" x14ac:dyDescent="0.25">
      <c r="A38" s="105">
        <v>42201</v>
      </c>
      <c r="B38" s="105" t="s">
        <v>874</v>
      </c>
      <c r="C38" s="105">
        <v>221</v>
      </c>
      <c r="D38" s="105" t="s">
        <v>907</v>
      </c>
      <c r="E38" s="105">
        <v>10990</v>
      </c>
      <c r="F38" s="105" t="s">
        <v>123</v>
      </c>
      <c r="G38" s="105" t="s">
        <v>804</v>
      </c>
      <c r="H38" s="105" t="s">
        <v>805</v>
      </c>
      <c r="I38" s="108">
        <v>33116</v>
      </c>
      <c r="J38" s="47"/>
      <c r="K38" s="46" t="s">
        <v>92</v>
      </c>
      <c r="L38" s="107"/>
      <c r="M38" s="107"/>
      <c r="N38" s="107"/>
      <c r="O38" s="204"/>
    </row>
    <row r="39" spans="1:18" ht="15" customHeight="1" x14ac:dyDescent="0.25">
      <c r="A39" s="105">
        <v>42201</v>
      </c>
      <c r="B39" s="105" t="s">
        <v>874</v>
      </c>
      <c r="C39" s="105">
        <v>221</v>
      </c>
      <c r="D39" s="105" t="s">
        <v>907</v>
      </c>
      <c r="E39" s="105">
        <v>11200</v>
      </c>
      <c r="F39" s="105" t="s">
        <v>857</v>
      </c>
      <c r="G39" s="105" t="s">
        <v>804</v>
      </c>
      <c r="H39" s="105" t="s">
        <v>805</v>
      </c>
      <c r="I39" s="108">
        <v>14400</v>
      </c>
      <c r="J39" s="47"/>
      <c r="K39" s="46" t="s">
        <v>94</v>
      </c>
      <c r="L39" s="107"/>
      <c r="M39" s="107"/>
      <c r="N39" s="107"/>
      <c r="O39" s="204"/>
    </row>
    <row r="40" spans="1:18" ht="15" customHeight="1" x14ac:dyDescent="0.25">
      <c r="A40" s="105">
        <v>42201</v>
      </c>
      <c r="B40" s="105" t="s">
        <v>874</v>
      </c>
      <c r="C40" s="105">
        <v>221</v>
      </c>
      <c r="D40" s="105" t="s">
        <v>907</v>
      </c>
      <c r="E40" s="105">
        <v>11201</v>
      </c>
      <c r="F40" s="105" t="s">
        <v>858</v>
      </c>
      <c r="G40" s="105" t="s">
        <v>804</v>
      </c>
      <c r="H40" s="105" t="s">
        <v>805</v>
      </c>
      <c r="I40" s="108">
        <v>661</v>
      </c>
      <c r="J40" s="47"/>
      <c r="K40" s="46" t="s">
        <v>94</v>
      </c>
      <c r="L40" s="107"/>
      <c r="M40" s="107"/>
      <c r="N40" s="107"/>
      <c r="O40" s="204"/>
    </row>
    <row r="41" spans="1:18" ht="15" customHeight="1" x14ac:dyDescent="0.25">
      <c r="A41" s="105">
        <v>42201</v>
      </c>
      <c r="B41" s="105" t="s">
        <v>874</v>
      </c>
      <c r="C41" s="105">
        <v>221</v>
      </c>
      <c r="D41" s="105" t="s">
        <v>907</v>
      </c>
      <c r="E41" s="105">
        <v>11800</v>
      </c>
      <c r="F41" s="105" t="s">
        <v>913</v>
      </c>
      <c r="G41" s="105" t="s">
        <v>804</v>
      </c>
      <c r="H41" s="105" t="s">
        <v>805</v>
      </c>
      <c r="I41" s="106">
        <v>114116</v>
      </c>
      <c r="J41" s="47"/>
      <c r="K41" s="66" t="s">
        <v>94</v>
      </c>
      <c r="L41" s="107"/>
      <c r="M41" s="107"/>
      <c r="N41" s="107"/>
      <c r="O41" s="204"/>
    </row>
    <row r="42" spans="1:18" ht="15" customHeight="1" x14ac:dyDescent="0.25">
      <c r="A42" s="105">
        <v>42201</v>
      </c>
      <c r="B42" s="105" t="s">
        <v>874</v>
      </c>
      <c r="C42" s="105">
        <v>221</v>
      </c>
      <c r="D42" s="105" t="s">
        <v>907</v>
      </c>
      <c r="E42" s="105">
        <v>11850</v>
      </c>
      <c r="F42" s="105" t="s">
        <v>914</v>
      </c>
      <c r="G42" s="105" t="s">
        <v>804</v>
      </c>
      <c r="H42" s="105" t="s">
        <v>805</v>
      </c>
      <c r="I42" s="106">
        <v>0</v>
      </c>
      <c r="J42" s="47"/>
      <c r="K42" s="66" t="s">
        <v>94</v>
      </c>
      <c r="L42" s="107"/>
      <c r="M42" s="107"/>
      <c r="N42" s="107"/>
      <c r="O42" s="204"/>
    </row>
    <row r="43" spans="1:18" ht="15" customHeight="1" x14ac:dyDescent="0.25">
      <c r="A43" s="105">
        <v>42201</v>
      </c>
      <c r="B43" s="105" t="s">
        <v>874</v>
      </c>
      <c r="C43" s="105">
        <v>221</v>
      </c>
      <c r="D43" s="105" t="s">
        <v>907</v>
      </c>
      <c r="E43" s="105">
        <v>11851</v>
      </c>
      <c r="F43" s="105" t="s">
        <v>915</v>
      </c>
      <c r="G43" s="105" t="s">
        <v>804</v>
      </c>
      <c r="H43" s="105" t="s">
        <v>805</v>
      </c>
      <c r="I43" s="106">
        <v>0</v>
      </c>
      <c r="J43" s="47"/>
      <c r="K43" s="66" t="s">
        <v>94</v>
      </c>
      <c r="L43" s="107"/>
      <c r="M43" s="107"/>
      <c r="N43" s="107"/>
      <c r="O43" s="204"/>
    </row>
    <row r="44" spans="1:18" ht="15" customHeight="1" x14ac:dyDescent="0.25">
      <c r="A44" s="105">
        <v>42201</v>
      </c>
      <c r="B44" s="105" t="s">
        <v>874</v>
      </c>
      <c r="C44" s="105">
        <v>221</v>
      </c>
      <c r="D44" s="105" t="s">
        <v>907</v>
      </c>
      <c r="E44" s="105">
        <v>11950</v>
      </c>
      <c r="F44" s="105" t="s">
        <v>916</v>
      </c>
      <c r="G44" s="105" t="s">
        <v>804</v>
      </c>
      <c r="H44" s="105" t="s">
        <v>805</v>
      </c>
      <c r="I44" s="106">
        <v>62499</v>
      </c>
      <c r="J44" s="47"/>
      <c r="K44" s="66" t="s">
        <v>94</v>
      </c>
      <c r="L44" s="107"/>
      <c r="M44" s="107"/>
      <c r="N44" s="107"/>
      <c r="O44" s="204"/>
    </row>
    <row r="45" spans="1:18" ht="15" customHeight="1" x14ac:dyDescent="0.25">
      <c r="A45" s="105">
        <v>42201</v>
      </c>
      <c r="B45" s="105" t="s">
        <v>874</v>
      </c>
      <c r="C45" s="105">
        <v>221</v>
      </c>
      <c r="D45" s="105" t="s">
        <v>907</v>
      </c>
      <c r="E45" s="105">
        <v>11951</v>
      </c>
      <c r="F45" s="105" t="s">
        <v>815</v>
      </c>
      <c r="G45" s="105" t="s">
        <v>804</v>
      </c>
      <c r="H45" s="105" t="s">
        <v>805</v>
      </c>
      <c r="I45" s="106">
        <v>7564</v>
      </c>
      <c r="J45" s="47"/>
      <c r="K45" s="66" t="s">
        <v>94</v>
      </c>
      <c r="L45" s="107"/>
      <c r="M45" s="107"/>
      <c r="N45" s="107"/>
      <c r="O45" s="204"/>
    </row>
    <row r="46" spans="1:18" ht="15" customHeight="1" x14ac:dyDescent="0.25">
      <c r="A46" s="105">
        <v>42201</v>
      </c>
      <c r="B46" s="105" t="s">
        <v>874</v>
      </c>
      <c r="C46" s="105">
        <v>221</v>
      </c>
      <c r="D46" s="105" t="s">
        <v>907</v>
      </c>
      <c r="E46" s="105">
        <v>12001</v>
      </c>
      <c r="F46" s="105" t="s">
        <v>917</v>
      </c>
      <c r="G46" s="105" t="s">
        <v>804</v>
      </c>
      <c r="H46" s="105" t="s">
        <v>805</v>
      </c>
      <c r="I46" s="106">
        <v>0</v>
      </c>
      <c r="J46" s="47"/>
      <c r="K46" s="66" t="s">
        <v>94</v>
      </c>
      <c r="L46" s="107"/>
      <c r="M46" s="107"/>
      <c r="N46" s="107"/>
      <c r="O46" s="204"/>
    </row>
    <row r="47" spans="1:18" ht="15" customHeight="1" x14ac:dyDescent="0.25">
      <c r="A47" s="105">
        <v>42201</v>
      </c>
      <c r="B47" s="105" t="s">
        <v>874</v>
      </c>
      <c r="C47" s="105">
        <v>221</v>
      </c>
      <c r="D47" s="105" t="s">
        <v>907</v>
      </c>
      <c r="E47" s="105">
        <v>12100</v>
      </c>
      <c r="F47" s="105" t="s">
        <v>918</v>
      </c>
      <c r="G47" s="105" t="s">
        <v>804</v>
      </c>
      <c r="H47" s="105" t="s">
        <v>805</v>
      </c>
      <c r="I47" s="106">
        <v>19873</v>
      </c>
      <c r="J47" s="47"/>
      <c r="K47" s="66" t="s">
        <v>94</v>
      </c>
      <c r="L47" s="107"/>
      <c r="M47" s="107"/>
      <c r="N47" s="107"/>
      <c r="O47" s="204"/>
    </row>
    <row r="48" spans="1:18" ht="15" customHeight="1" x14ac:dyDescent="0.25">
      <c r="A48" s="105">
        <v>42201</v>
      </c>
      <c r="B48" s="105" t="s">
        <v>874</v>
      </c>
      <c r="C48" s="105">
        <v>221</v>
      </c>
      <c r="D48" s="105" t="s">
        <v>907</v>
      </c>
      <c r="E48" s="105">
        <v>12200</v>
      </c>
      <c r="F48" s="105" t="s">
        <v>862</v>
      </c>
      <c r="G48" s="105" t="s">
        <v>804</v>
      </c>
      <c r="H48" s="105" t="s">
        <v>805</v>
      </c>
      <c r="I48" s="106">
        <v>15004</v>
      </c>
      <c r="J48" s="47"/>
      <c r="K48" s="66" t="s">
        <v>94</v>
      </c>
      <c r="L48" s="107"/>
      <c r="M48" s="107"/>
      <c r="N48" s="107"/>
      <c r="O48" s="204"/>
    </row>
    <row r="49" spans="1:15" ht="15" customHeight="1" x14ac:dyDescent="0.25">
      <c r="A49" s="105">
        <v>42201</v>
      </c>
      <c r="B49" s="105" t="s">
        <v>874</v>
      </c>
      <c r="C49" s="105">
        <v>221</v>
      </c>
      <c r="D49" s="105" t="s">
        <v>907</v>
      </c>
      <c r="E49" s="105">
        <v>12300</v>
      </c>
      <c r="F49" s="105" t="s">
        <v>863</v>
      </c>
      <c r="G49" s="105" t="s">
        <v>804</v>
      </c>
      <c r="H49" s="105" t="s">
        <v>805</v>
      </c>
      <c r="I49" s="106">
        <v>63591</v>
      </c>
      <c r="J49" s="47"/>
      <c r="K49" s="66" t="s">
        <v>94</v>
      </c>
      <c r="L49" s="107"/>
      <c r="M49" s="107"/>
      <c r="N49" s="107"/>
      <c r="O49" s="204"/>
    </row>
    <row r="50" spans="1:15" ht="15" customHeight="1" x14ac:dyDescent="0.25">
      <c r="A50" s="105">
        <v>42201</v>
      </c>
      <c r="B50" s="105" t="s">
        <v>874</v>
      </c>
      <c r="C50" s="105">
        <v>221</v>
      </c>
      <c r="D50" s="105" t="s">
        <v>907</v>
      </c>
      <c r="E50" s="105">
        <v>12400</v>
      </c>
      <c r="F50" s="105" t="s">
        <v>829</v>
      </c>
      <c r="G50" s="105" t="s">
        <v>804</v>
      </c>
      <c r="H50" s="105" t="s">
        <v>805</v>
      </c>
      <c r="I50" s="106">
        <v>17756</v>
      </c>
      <c r="J50" s="47"/>
      <c r="K50" s="66" t="s">
        <v>94</v>
      </c>
      <c r="L50" s="107"/>
      <c r="M50" s="107"/>
      <c r="N50" s="107"/>
      <c r="O50" s="204"/>
    </row>
    <row r="51" spans="1:15" ht="15" customHeight="1" x14ac:dyDescent="0.25">
      <c r="A51" s="105">
        <v>42201</v>
      </c>
      <c r="B51" s="105" t="s">
        <v>874</v>
      </c>
      <c r="C51" s="105">
        <v>221</v>
      </c>
      <c r="D51" s="105" t="s">
        <v>907</v>
      </c>
      <c r="E51" s="105">
        <v>12500</v>
      </c>
      <c r="F51" s="105" t="s">
        <v>880</v>
      </c>
      <c r="G51" s="105" t="s">
        <v>804</v>
      </c>
      <c r="H51" s="105" t="s">
        <v>805</v>
      </c>
      <c r="I51" s="106">
        <v>19063</v>
      </c>
      <c r="J51" s="47"/>
      <c r="K51" s="66" t="s">
        <v>94</v>
      </c>
      <c r="L51" s="107"/>
      <c r="M51" s="107"/>
      <c r="N51" s="107"/>
      <c r="O51" s="204"/>
    </row>
    <row r="52" spans="1:15" ht="15" customHeight="1" x14ac:dyDescent="0.25">
      <c r="A52" s="105">
        <v>42201</v>
      </c>
      <c r="B52" s="105" t="s">
        <v>874</v>
      </c>
      <c r="C52" s="105">
        <v>221</v>
      </c>
      <c r="D52" s="105" t="s">
        <v>907</v>
      </c>
      <c r="E52" s="105">
        <v>14290</v>
      </c>
      <c r="F52" s="105" t="s">
        <v>830</v>
      </c>
      <c r="G52" s="105" t="s">
        <v>804</v>
      </c>
      <c r="H52" s="105" t="s">
        <v>805</v>
      </c>
      <c r="I52" s="106">
        <v>82297</v>
      </c>
      <c r="J52" s="47"/>
      <c r="K52" s="66" t="s">
        <v>95</v>
      </c>
      <c r="L52" s="107"/>
      <c r="M52" s="107"/>
      <c r="N52" s="107"/>
      <c r="O52" s="204"/>
    </row>
    <row r="53" spans="1:15" ht="15" customHeight="1" x14ac:dyDescent="0.25">
      <c r="A53" s="105">
        <v>42201</v>
      </c>
      <c r="B53" s="105" t="s">
        <v>874</v>
      </c>
      <c r="C53" s="105">
        <v>221</v>
      </c>
      <c r="D53" s="105" t="s">
        <v>907</v>
      </c>
      <c r="E53" s="105">
        <v>17290</v>
      </c>
      <c r="F53" s="105" t="s">
        <v>830</v>
      </c>
      <c r="G53" s="105" t="s">
        <v>804</v>
      </c>
      <c r="H53" s="105" t="s">
        <v>805</v>
      </c>
      <c r="I53" s="106">
        <v>-82297</v>
      </c>
      <c r="J53" s="47"/>
      <c r="K53" s="66" t="s">
        <v>97</v>
      </c>
      <c r="L53" s="107"/>
      <c r="M53" s="107"/>
      <c r="N53" s="107"/>
      <c r="O53" s="204"/>
    </row>
    <row r="54" spans="1:15" ht="15" customHeight="1" x14ac:dyDescent="0.25">
      <c r="A54" s="105">
        <v>42202</v>
      </c>
      <c r="B54" s="105" t="s">
        <v>847</v>
      </c>
      <c r="C54" s="105">
        <v>221</v>
      </c>
      <c r="D54" s="105" t="s">
        <v>907</v>
      </c>
      <c r="E54" s="105">
        <v>10100</v>
      </c>
      <c r="F54" s="105" t="s">
        <v>803</v>
      </c>
      <c r="G54" s="105" t="s">
        <v>804</v>
      </c>
      <c r="H54" s="105" t="s">
        <v>805</v>
      </c>
      <c r="I54" s="106">
        <v>31278</v>
      </c>
      <c r="J54" s="47"/>
      <c r="K54" s="66" t="s">
        <v>90</v>
      </c>
      <c r="L54" s="107"/>
      <c r="M54" s="107"/>
      <c r="N54" s="107"/>
      <c r="O54" s="204"/>
    </row>
    <row r="55" spans="1:15" ht="15" customHeight="1" x14ac:dyDescent="0.25">
      <c r="A55" s="105">
        <v>42202</v>
      </c>
      <c r="B55" s="105" t="s">
        <v>847</v>
      </c>
      <c r="C55" s="105">
        <v>221</v>
      </c>
      <c r="D55" s="105" t="s">
        <v>907</v>
      </c>
      <c r="E55" s="105">
        <v>10750</v>
      </c>
      <c r="F55" s="105" t="s">
        <v>911</v>
      </c>
      <c r="G55" s="105" t="s">
        <v>804</v>
      </c>
      <c r="H55" s="105" t="s">
        <v>805</v>
      </c>
      <c r="I55" s="108">
        <v>121562</v>
      </c>
      <c r="J55" s="47"/>
      <c r="K55" s="66" t="s">
        <v>90</v>
      </c>
      <c r="L55" s="107"/>
      <c r="M55" s="107"/>
      <c r="N55" s="107"/>
      <c r="O55" s="204"/>
    </row>
    <row r="56" spans="1:15" ht="15" customHeight="1" x14ac:dyDescent="0.25">
      <c r="A56" s="105">
        <v>42202</v>
      </c>
      <c r="B56" s="105" t="s">
        <v>847</v>
      </c>
      <c r="C56" s="105">
        <v>221</v>
      </c>
      <c r="D56" s="105" t="s">
        <v>907</v>
      </c>
      <c r="E56" s="105">
        <v>10752</v>
      </c>
      <c r="F56" s="105" t="s">
        <v>912</v>
      </c>
      <c r="G56" s="105" t="s">
        <v>804</v>
      </c>
      <c r="H56" s="105" t="s">
        <v>805</v>
      </c>
      <c r="I56" s="106">
        <v>37410</v>
      </c>
      <c r="J56" s="47"/>
      <c r="K56" s="66" t="s">
        <v>90</v>
      </c>
      <c r="L56" s="107"/>
      <c r="M56" s="107"/>
      <c r="N56" s="107"/>
      <c r="O56" s="204"/>
    </row>
    <row r="57" spans="1:15" ht="15" customHeight="1" x14ac:dyDescent="0.25">
      <c r="A57" s="105">
        <v>42202</v>
      </c>
      <c r="B57" s="105" t="s">
        <v>847</v>
      </c>
      <c r="C57" s="105">
        <v>221</v>
      </c>
      <c r="D57" s="105" t="s">
        <v>907</v>
      </c>
      <c r="E57" s="105">
        <v>10900</v>
      </c>
      <c r="F57" s="105" t="s">
        <v>802</v>
      </c>
      <c r="G57" s="105" t="s">
        <v>804</v>
      </c>
      <c r="H57" s="105" t="s">
        <v>805</v>
      </c>
      <c r="I57" s="106">
        <v>30871</v>
      </c>
      <c r="J57" s="47"/>
      <c r="K57" s="66" t="s">
        <v>91</v>
      </c>
      <c r="L57" s="107"/>
      <c r="M57" s="107"/>
      <c r="N57" s="107"/>
      <c r="O57" s="204"/>
    </row>
    <row r="58" spans="1:15" ht="15" customHeight="1" x14ac:dyDescent="0.25">
      <c r="A58" s="105">
        <v>42202</v>
      </c>
      <c r="B58" s="105" t="s">
        <v>847</v>
      </c>
      <c r="C58" s="105">
        <v>221</v>
      </c>
      <c r="D58" s="105" t="s">
        <v>907</v>
      </c>
      <c r="E58" s="105">
        <v>10990</v>
      </c>
      <c r="F58" s="105" t="s">
        <v>123</v>
      </c>
      <c r="G58" s="105" t="s">
        <v>804</v>
      </c>
      <c r="H58" s="105" t="s">
        <v>805</v>
      </c>
      <c r="I58" s="106">
        <v>31038</v>
      </c>
      <c r="J58" s="47"/>
      <c r="K58" s="66" t="s">
        <v>92</v>
      </c>
      <c r="L58" s="107"/>
      <c r="M58" s="107"/>
      <c r="N58" s="107"/>
      <c r="O58" s="204"/>
    </row>
    <row r="59" spans="1:15" ht="15" customHeight="1" x14ac:dyDescent="0.25">
      <c r="A59" s="105">
        <v>42202</v>
      </c>
      <c r="B59" s="105" t="s">
        <v>847</v>
      </c>
      <c r="C59" s="105">
        <v>221</v>
      </c>
      <c r="D59" s="105" t="s">
        <v>907</v>
      </c>
      <c r="E59" s="105">
        <v>11200</v>
      </c>
      <c r="F59" s="105" t="s">
        <v>857</v>
      </c>
      <c r="G59" s="105" t="s">
        <v>804</v>
      </c>
      <c r="H59" s="105" t="s">
        <v>805</v>
      </c>
      <c r="I59" s="108">
        <v>14678</v>
      </c>
      <c r="J59" s="47"/>
      <c r="K59" s="65" t="s">
        <v>94</v>
      </c>
      <c r="L59" s="107"/>
      <c r="M59" s="107"/>
      <c r="N59" s="107"/>
      <c r="O59" s="204"/>
    </row>
    <row r="60" spans="1:15" ht="15" customHeight="1" x14ac:dyDescent="0.25">
      <c r="A60" s="105">
        <v>42202</v>
      </c>
      <c r="B60" s="105" t="s">
        <v>847</v>
      </c>
      <c r="C60" s="105">
        <v>221</v>
      </c>
      <c r="D60" s="105" t="s">
        <v>907</v>
      </c>
      <c r="E60" s="105">
        <v>11201</v>
      </c>
      <c r="F60" s="105" t="s">
        <v>858</v>
      </c>
      <c r="G60" s="105" t="s">
        <v>804</v>
      </c>
      <c r="H60" s="105" t="s">
        <v>805</v>
      </c>
      <c r="I60" s="106">
        <v>467</v>
      </c>
      <c r="J60" s="47"/>
      <c r="K60" s="66" t="s">
        <v>94</v>
      </c>
      <c r="L60" s="107"/>
      <c r="M60" s="107"/>
      <c r="N60" s="107"/>
      <c r="O60" s="204"/>
    </row>
    <row r="61" spans="1:15" ht="15" customHeight="1" x14ac:dyDescent="0.25">
      <c r="A61" s="105">
        <v>42202</v>
      </c>
      <c r="B61" s="105" t="s">
        <v>847</v>
      </c>
      <c r="C61" s="105">
        <v>221</v>
      </c>
      <c r="D61" s="105" t="s">
        <v>907</v>
      </c>
      <c r="E61" s="105">
        <v>11209</v>
      </c>
      <c r="F61" s="105" t="s">
        <v>820</v>
      </c>
      <c r="G61" s="105" t="s">
        <v>804</v>
      </c>
      <c r="H61" s="105" t="s">
        <v>805</v>
      </c>
      <c r="I61" s="106">
        <v>1290</v>
      </c>
      <c r="J61" s="47"/>
      <c r="K61" s="66" t="s">
        <v>94</v>
      </c>
      <c r="L61" s="107"/>
      <c r="M61" s="107"/>
      <c r="N61" s="107"/>
      <c r="O61" s="204"/>
    </row>
    <row r="62" spans="1:15" ht="15" customHeight="1" x14ac:dyDescent="0.25">
      <c r="A62" s="105">
        <v>42202</v>
      </c>
      <c r="B62" s="105" t="s">
        <v>847</v>
      </c>
      <c r="C62" s="105">
        <v>221</v>
      </c>
      <c r="D62" s="105" t="s">
        <v>907</v>
      </c>
      <c r="E62" s="105">
        <v>11703</v>
      </c>
      <c r="F62" s="105" t="s">
        <v>919</v>
      </c>
      <c r="G62" s="105" t="s">
        <v>804</v>
      </c>
      <c r="H62" s="105" t="s">
        <v>805</v>
      </c>
      <c r="I62" s="106">
        <v>394</v>
      </c>
      <c r="J62" s="47"/>
      <c r="K62" s="66" t="s">
        <v>94</v>
      </c>
      <c r="L62" s="107"/>
      <c r="M62" s="107"/>
      <c r="N62" s="107"/>
      <c r="O62" s="204"/>
    </row>
    <row r="63" spans="1:15" ht="15" customHeight="1" x14ac:dyDescent="0.25">
      <c r="A63" s="105">
        <v>42202</v>
      </c>
      <c r="B63" s="105" t="s">
        <v>847</v>
      </c>
      <c r="C63" s="105">
        <v>221</v>
      </c>
      <c r="D63" s="105" t="s">
        <v>907</v>
      </c>
      <c r="E63" s="105">
        <v>11800</v>
      </c>
      <c r="F63" s="105" t="s">
        <v>913</v>
      </c>
      <c r="G63" s="105" t="s">
        <v>804</v>
      </c>
      <c r="H63" s="105" t="s">
        <v>805</v>
      </c>
      <c r="I63" s="106">
        <v>106855</v>
      </c>
      <c r="J63" s="47"/>
      <c r="K63" s="66" t="s">
        <v>94</v>
      </c>
      <c r="L63" s="107"/>
      <c r="M63" s="107"/>
      <c r="N63" s="107"/>
      <c r="O63" s="204"/>
    </row>
    <row r="64" spans="1:15" ht="15" customHeight="1" x14ac:dyDescent="0.25">
      <c r="A64" s="105">
        <v>42202</v>
      </c>
      <c r="B64" s="105" t="s">
        <v>847</v>
      </c>
      <c r="C64" s="105">
        <v>221</v>
      </c>
      <c r="D64" s="105" t="s">
        <v>907</v>
      </c>
      <c r="E64" s="105">
        <v>11850</v>
      </c>
      <c r="F64" s="105" t="s">
        <v>914</v>
      </c>
      <c r="G64" s="105" t="s">
        <v>804</v>
      </c>
      <c r="H64" s="105" t="s">
        <v>805</v>
      </c>
      <c r="I64" s="106">
        <v>0</v>
      </c>
      <c r="J64" s="47"/>
      <c r="K64" s="66" t="s">
        <v>94</v>
      </c>
      <c r="L64" s="107"/>
      <c r="M64" s="107"/>
      <c r="N64" s="107"/>
      <c r="O64" s="204"/>
    </row>
    <row r="65" spans="1:15" ht="15" customHeight="1" x14ac:dyDescent="0.25">
      <c r="A65" s="105">
        <v>42202</v>
      </c>
      <c r="B65" s="105" t="s">
        <v>847</v>
      </c>
      <c r="C65" s="105">
        <v>221</v>
      </c>
      <c r="D65" s="105" t="s">
        <v>907</v>
      </c>
      <c r="E65" s="105">
        <v>11851</v>
      </c>
      <c r="F65" s="105" t="s">
        <v>915</v>
      </c>
      <c r="G65" s="105" t="s">
        <v>804</v>
      </c>
      <c r="H65" s="105" t="s">
        <v>805</v>
      </c>
      <c r="I65" s="106">
        <v>0</v>
      </c>
      <c r="J65" s="47"/>
      <c r="K65" s="66" t="s">
        <v>94</v>
      </c>
      <c r="L65" s="109"/>
      <c r="M65" s="109"/>
      <c r="N65" s="107"/>
      <c r="O65" s="204"/>
    </row>
    <row r="66" spans="1:15" ht="15" customHeight="1" x14ac:dyDescent="0.25">
      <c r="A66" s="105">
        <v>42202</v>
      </c>
      <c r="B66" s="105" t="s">
        <v>847</v>
      </c>
      <c r="C66" s="105">
        <v>221</v>
      </c>
      <c r="D66" s="105" t="s">
        <v>907</v>
      </c>
      <c r="E66" s="105">
        <v>11950</v>
      </c>
      <c r="F66" s="105" t="s">
        <v>916</v>
      </c>
      <c r="G66" s="105" t="s">
        <v>804</v>
      </c>
      <c r="H66" s="105" t="s">
        <v>805</v>
      </c>
      <c r="I66" s="108">
        <v>66668</v>
      </c>
      <c r="J66" s="47"/>
      <c r="K66" s="66" t="s">
        <v>94</v>
      </c>
      <c r="L66" s="107"/>
      <c r="M66" s="107"/>
      <c r="N66" s="109"/>
      <c r="O66" s="204"/>
    </row>
    <row r="67" spans="1:15" ht="15" customHeight="1" x14ac:dyDescent="0.25">
      <c r="A67" s="105">
        <v>42202</v>
      </c>
      <c r="B67" s="105" t="s">
        <v>847</v>
      </c>
      <c r="C67" s="105">
        <v>221</v>
      </c>
      <c r="D67" s="105" t="s">
        <v>907</v>
      </c>
      <c r="E67" s="105">
        <v>11951</v>
      </c>
      <c r="F67" s="105" t="s">
        <v>815</v>
      </c>
      <c r="G67" s="105" t="s">
        <v>804</v>
      </c>
      <c r="H67" s="105" t="s">
        <v>805</v>
      </c>
      <c r="I67" s="106">
        <v>5320</v>
      </c>
      <c r="J67" s="47"/>
      <c r="K67" s="66" t="s">
        <v>94</v>
      </c>
      <c r="L67" s="107"/>
      <c r="M67" s="107"/>
      <c r="N67" s="107"/>
      <c r="O67" s="204"/>
    </row>
    <row r="68" spans="1:15" ht="15" customHeight="1" x14ac:dyDescent="0.25">
      <c r="A68" s="105">
        <v>42202</v>
      </c>
      <c r="B68" s="105" t="s">
        <v>847</v>
      </c>
      <c r="C68" s="105">
        <v>221</v>
      </c>
      <c r="D68" s="105" t="s">
        <v>907</v>
      </c>
      <c r="E68" s="105">
        <v>12001</v>
      </c>
      <c r="F68" s="105" t="s">
        <v>917</v>
      </c>
      <c r="G68" s="105" t="s">
        <v>804</v>
      </c>
      <c r="H68" s="105" t="s">
        <v>805</v>
      </c>
      <c r="I68" s="108">
        <v>0</v>
      </c>
      <c r="J68" s="47"/>
      <c r="K68" s="66" t="s">
        <v>94</v>
      </c>
      <c r="L68" s="107"/>
      <c r="M68" s="107"/>
      <c r="N68" s="107"/>
      <c r="O68" s="204"/>
    </row>
    <row r="69" spans="1:15" ht="15" customHeight="1" x14ac:dyDescent="0.25">
      <c r="A69" s="105">
        <v>42202</v>
      </c>
      <c r="B69" s="105" t="s">
        <v>847</v>
      </c>
      <c r="C69" s="105">
        <v>221</v>
      </c>
      <c r="D69" s="105" t="s">
        <v>907</v>
      </c>
      <c r="E69" s="105">
        <v>12100</v>
      </c>
      <c r="F69" s="105" t="s">
        <v>918</v>
      </c>
      <c r="G69" s="105" t="s">
        <v>804</v>
      </c>
      <c r="H69" s="105" t="s">
        <v>805</v>
      </c>
      <c r="I69" s="108">
        <v>17103</v>
      </c>
      <c r="J69" s="47"/>
      <c r="K69" s="66" t="s">
        <v>94</v>
      </c>
      <c r="L69" s="107"/>
      <c r="M69" s="107"/>
      <c r="N69" s="107"/>
      <c r="O69" s="204"/>
    </row>
    <row r="70" spans="1:15" ht="15" customHeight="1" x14ac:dyDescent="0.25">
      <c r="A70" s="105">
        <v>42202</v>
      </c>
      <c r="B70" s="105" t="s">
        <v>847</v>
      </c>
      <c r="C70" s="105">
        <v>221</v>
      </c>
      <c r="D70" s="105" t="s">
        <v>907</v>
      </c>
      <c r="E70" s="105">
        <v>12200</v>
      </c>
      <c r="F70" s="105" t="s">
        <v>862</v>
      </c>
      <c r="G70" s="105" t="s">
        <v>804</v>
      </c>
      <c r="H70" s="105" t="s">
        <v>805</v>
      </c>
      <c r="I70" s="106">
        <v>43960</v>
      </c>
      <c r="J70" s="47"/>
      <c r="K70" s="66" t="s">
        <v>94</v>
      </c>
      <c r="L70" s="107"/>
      <c r="M70" s="107"/>
      <c r="N70" s="107"/>
      <c r="O70" s="204"/>
    </row>
    <row r="71" spans="1:15" ht="15" customHeight="1" x14ac:dyDescent="0.25">
      <c r="A71" s="105">
        <v>42202</v>
      </c>
      <c r="B71" s="105" t="s">
        <v>847</v>
      </c>
      <c r="C71" s="105">
        <v>221</v>
      </c>
      <c r="D71" s="105" t="s">
        <v>907</v>
      </c>
      <c r="E71" s="105">
        <v>12300</v>
      </c>
      <c r="F71" s="105" t="s">
        <v>863</v>
      </c>
      <c r="G71" s="105" t="s">
        <v>804</v>
      </c>
      <c r="H71" s="105" t="s">
        <v>805</v>
      </c>
      <c r="I71" s="106">
        <v>52451</v>
      </c>
      <c r="J71" s="47"/>
      <c r="K71" s="66" t="s">
        <v>94</v>
      </c>
      <c r="L71" s="107"/>
      <c r="M71" s="107"/>
      <c r="N71" s="107"/>
      <c r="O71" s="204"/>
    </row>
    <row r="72" spans="1:15" ht="15" customHeight="1" x14ac:dyDescent="0.25">
      <c r="A72" s="105">
        <v>42202</v>
      </c>
      <c r="B72" s="105" t="s">
        <v>847</v>
      </c>
      <c r="C72" s="105">
        <v>221</v>
      </c>
      <c r="D72" s="105" t="s">
        <v>907</v>
      </c>
      <c r="E72" s="105">
        <v>12400</v>
      </c>
      <c r="F72" s="105" t="s">
        <v>829</v>
      </c>
      <c r="G72" s="105" t="s">
        <v>804</v>
      </c>
      <c r="H72" s="105" t="s">
        <v>805</v>
      </c>
      <c r="I72" s="106">
        <v>13400</v>
      </c>
      <c r="J72" s="47"/>
      <c r="K72" s="66" t="s">
        <v>94</v>
      </c>
      <c r="L72" s="107"/>
      <c r="M72" s="107"/>
      <c r="N72" s="107"/>
      <c r="O72" s="204"/>
    </row>
    <row r="73" spans="1:15" ht="15" customHeight="1" x14ac:dyDescent="0.25">
      <c r="A73" s="105">
        <v>42202</v>
      </c>
      <c r="B73" s="105" t="s">
        <v>847</v>
      </c>
      <c r="C73" s="105">
        <v>221</v>
      </c>
      <c r="D73" s="105" t="s">
        <v>907</v>
      </c>
      <c r="E73" s="105">
        <v>12500</v>
      </c>
      <c r="F73" s="105" t="s">
        <v>880</v>
      </c>
      <c r="G73" s="105" t="s">
        <v>804</v>
      </c>
      <c r="H73" s="105" t="s">
        <v>805</v>
      </c>
      <c r="I73" s="106">
        <v>11584</v>
      </c>
      <c r="J73" s="47"/>
      <c r="K73" s="66" t="s">
        <v>94</v>
      </c>
      <c r="L73" s="107"/>
      <c r="M73" s="107"/>
      <c r="N73" s="107"/>
      <c r="O73" s="204"/>
    </row>
    <row r="74" spans="1:15" ht="15" customHeight="1" x14ac:dyDescent="0.25">
      <c r="A74" s="105">
        <v>42202</v>
      </c>
      <c r="B74" s="105" t="s">
        <v>847</v>
      </c>
      <c r="C74" s="105">
        <v>221</v>
      </c>
      <c r="D74" s="105" t="s">
        <v>907</v>
      </c>
      <c r="E74" s="105">
        <v>14290</v>
      </c>
      <c r="F74" s="105" t="s">
        <v>830</v>
      </c>
      <c r="G74" s="105" t="s">
        <v>804</v>
      </c>
      <c r="H74" s="105" t="s">
        <v>805</v>
      </c>
      <c r="I74" s="106">
        <v>79617</v>
      </c>
      <c r="J74" s="47"/>
      <c r="K74" s="66" t="s">
        <v>95</v>
      </c>
      <c r="L74" s="107"/>
      <c r="M74" s="107"/>
      <c r="N74" s="107"/>
      <c r="O74" s="204"/>
    </row>
    <row r="75" spans="1:15" ht="15" customHeight="1" x14ac:dyDescent="0.25">
      <c r="A75" s="105">
        <v>42202</v>
      </c>
      <c r="B75" s="105" t="s">
        <v>847</v>
      </c>
      <c r="C75" s="105">
        <v>221</v>
      </c>
      <c r="D75" s="105" t="s">
        <v>907</v>
      </c>
      <c r="E75" s="105">
        <v>17290</v>
      </c>
      <c r="F75" s="105" t="s">
        <v>830</v>
      </c>
      <c r="G75" s="105" t="s">
        <v>804</v>
      </c>
      <c r="H75" s="105" t="s">
        <v>805</v>
      </c>
      <c r="I75" s="106">
        <v>-79617</v>
      </c>
      <c r="J75" s="47"/>
      <c r="K75" s="66" t="s">
        <v>97</v>
      </c>
      <c r="L75" s="107"/>
      <c r="M75" s="107"/>
      <c r="N75" s="107"/>
      <c r="O75" s="204"/>
    </row>
    <row r="76" spans="1:15" ht="15" customHeight="1" x14ac:dyDescent="0.25">
      <c r="A76" s="105">
        <v>42203</v>
      </c>
      <c r="B76" s="105" t="s">
        <v>871</v>
      </c>
      <c r="C76" s="105">
        <v>221</v>
      </c>
      <c r="D76" s="105" t="s">
        <v>907</v>
      </c>
      <c r="E76" s="105">
        <v>10100</v>
      </c>
      <c r="F76" s="105" t="s">
        <v>803</v>
      </c>
      <c r="G76" s="105" t="s">
        <v>804</v>
      </c>
      <c r="H76" s="105" t="s">
        <v>805</v>
      </c>
      <c r="I76" s="106">
        <v>352954</v>
      </c>
      <c r="J76" s="47"/>
      <c r="K76" s="66" t="s">
        <v>90</v>
      </c>
      <c r="L76" s="107"/>
      <c r="M76" s="107"/>
      <c r="N76" s="107"/>
      <c r="O76" s="204"/>
    </row>
    <row r="77" spans="1:15" ht="15" customHeight="1" x14ac:dyDescent="0.25">
      <c r="A77" s="105">
        <v>42203</v>
      </c>
      <c r="B77" s="105" t="s">
        <v>871</v>
      </c>
      <c r="C77" s="105">
        <v>221</v>
      </c>
      <c r="D77" s="105" t="s">
        <v>907</v>
      </c>
      <c r="E77" s="105">
        <v>10752</v>
      </c>
      <c r="F77" s="105" t="s">
        <v>912</v>
      </c>
      <c r="G77" s="105" t="s">
        <v>804</v>
      </c>
      <c r="H77" s="105" t="s">
        <v>805</v>
      </c>
      <c r="I77" s="106">
        <v>72093</v>
      </c>
      <c r="J77" s="47"/>
      <c r="K77" s="66" t="s">
        <v>90</v>
      </c>
      <c r="L77" s="107"/>
      <c r="M77" s="107"/>
      <c r="N77" s="107"/>
      <c r="O77" s="204"/>
    </row>
    <row r="78" spans="1:15" ht="15" customHeight="1" x14ac:dyDescent="0.25">
      <c r="A78" s="105">
        <v>42203</v>
      </c>
      <c r="B78" s="105" t="s">
        <v>871</v>
      </c>
      <c r="C78" s="105">
        <v>221</v>
      </c>
      <c r="D78" s="105" t="s">
        <v>907</v>
      </c>
      <c r="E78" s="105">
        <v>10900</v>
      </c>
      <c r="F78" s="105" t="s">
        <v>802</v>
      </c>
      <c r="G78" s="105" t="s">
        <v>804</v>
      </c>
      <c r="H78" s="105" t="s">
        <v>805</v>
      </c>
      <c r="I78" s="106">
        <v>67839</v>
      </c>
      <c r="J78" s="47"/>
      <c r="K78" s="66" t="s">
        <v>91</v>
      </c>
      <c r="L78" s="107"/>
      <c r="M78" s="107"/>
      <c r="N78" s="107"/>
      <c r="O78" s="204"/>
    </row>
    <row r="79" spans="1:15" ht="15" customHeight="1" x14ac:dyDescent="0.25">
      <c r="A79" s="105">
        <v>42203</v>
      </c>
      <c r="B79" s="105" t="s">
        <v>871</v>
      </c>
      <c r="C79" s="105">
        <v>221</v>
      </c>
      <c r="D79" s="105" t="s">
        <v>907</v>
      </c>
      <c r="E79" s="105">
        <v>10990</v>
      </c>
      <c r="F79" s="105" t="s">
        <v>123</v>
      </c>
      <c r="G79" s="105" t="s">
        <v>804</v>
      </c>
      <c r="H79" s="105" t="s">
        <v>805</v>
      </c>
      <c r="I79" s="108">
        <v>52900</v>
      </c>
      <c r="J79" s="47"/>
      <c r="K79" s="66" t="s">
        <v>92</v>
      </c>
      <c r="L79" s="107"/>
      <c r="M79" s="107"/>
      <c r="N79" s="107"/>
      <c r="O79" s="204"/>
    </row>
    <row r="80" spans="1:15" ht="15" customHeight="1" x14ac:dyDescent="0.25">
      <c r="A80" s="105">
        <v>42203</v>
      </c>
      <c r="B80" s="105" t="s">
        <v>871</v>
      </c>
      <c r="C80" s="105">
        <v>221</v>
      </c>
      <c r="D80" s="105" t="s">
        <v>907</v>
      </c>
      <c r="E80" s="105">
        <v>11200</v>
      </c>
      <c r="F80" s="105" t="s">
        <v>857</v>
      </c>
      <c r="G80" s="105" t="s">
        <v>804</v>
      </c>
      <c r="H80" s="105" t="s">
        <v>805</v>
      </c>
      <c r="I80" s="106">
        <v>1686</v>
      </c>
      <c r="J80" s="47"/>
      <c r="K80" s="66" t="s">
        <v>94</v>
      </c>
      <c r="L80" s="107"/>
      <c r="M80" s="107"/>
      <c r="N80" s="107"/>
      <c r="O80" s="204"/>
    </row>
    <row r="81" spans="1:15" ht="15" customHeight="1" x14ac:dyDescent="0.25">
      <c r="A81" s="105">
        <v>42203</v>
      </c>
      <c r="B81" s="105" t="s">
        <v>871</v>
      </c>
      <c r="C81" s="105">
        <v>221</v>
      </c>
      <c r="D81" s="105" t="s">
        <v>907</v>
      </c>
      <c r="E81" s="105">
        <v>11204</v>
      </c>
      <c r="F81" s="105" t="s">
        <v>878</v>
      </c>
      <c r="G81" s="105" t="s">
        <v>804</v>
      </c>
      <c r="H81" s="105" t="s">
        <v>805</v>
      </c>
      <c r="I81" s="106">
        <v>11082</v>
      </c>
      <c r="J81" s="47"/>
      <c r="K81" s="66" t="s">
        <v>94</v>
      </c>
      <c r="L81" s="107"/>
      <c r="M81" s="107"/>
      <c r="N81" s="107"/>
      <c r="O81" s="204"/>
    </row>
    <row r="82" spans="1:15" ht="15" customHeight="1" x14ac:dyDescent="0.25">
      <c r="A82" s="105">
        <v>42203</v>
      </c>
      <c r="B82" s="105" t="s">
        <v>871</v>
      </c>
      <c r="C82" s="105">
        <v>221</v>
      </c>
      <c r="D82" s="105" t="s">
        <v>907</v>
      </c>
      <c r="E82" s="105">
        <v>11800</v>
      </c>
      <c r="F82" s="105" t="s">
        <v>913</v>
      </c>
      <c r="G82" s="105" t="s">
        <v>804</v>
      </c>
      <c r="H82" s="105" t="s">
        <v>805</v>
      </c>
      <c r="I82" s="106">
        <v>78668</v>
      </c>
      <c r="J82" s="47"/>
      <c r="K82" s="66" t="s">
        <v>94</v>
      </c>
      <c r="L82" s="107"/>
      <c r="M82" s="107"/>
      <c r="N82" s="107"/>
      <c r="O82" s="204"/>
    </row>
    <row r="83" spans="1:15" ht="15" customHeight="1" x14ac:dyDescent="0.25">
      <c r="A83" s="105">
        <v>42203</v>
      </c>
      <c r="B83" s="105" t="s">
        <v>871</v>
      </c>
      <c r="C83" s="105">
        <v>221</v>
      </c>
      <c r="D83" s="105" t="s">
        <v>907</v>
      </c>
      <c r="E83" s="105">
        <v>11850</v>
      </c>
      <c r="F83" s="105" t="s">
        <v>914</v>
      </c>
      <c r="G83" s="105" t="s">
        <v>804</v>
      </c>
      <c r="H83" s="105" t="s">
        <v>805</v>
      </c>
      <c r="I83" s="106">
        <v>0</v>
      </c>
      <c r="J83" s="47"/>
      <c r="K83" s="66" t="s">
        <v>94</v>
      </c>
      <c r="L83" s="107"/>
      <c r="M83" s="107"/>
      <c r="N83" s="107"/>
      <c r="O83" s="204"/>
    </row>
    <row r="84" spans="1:15" ht="15" customHeight="1" x14ac:dyDescent="0.25">
      <c r="A84" s="105">
        <v>42203</v>
      </c>
      <c r="B84" s="105" t="s">
        <v>871</v>
      </c>
      <c r="C84" s="105">
        <v>221</v>
      </c>
      <c r="D84" s="105" t="s">
        <v>907</v>
      </c>
      <c r="E84" s="105">
        <v>11851</v>
      </c>
      <c r="F84" s="105" t="s">
        <v>915</v>
      </c>
      <c r="G84" s="105" t="s">
        <v>804</v>
      </c>
      <c r="H84" s="105" t="s">
        <v>805</v>
      </c>
      <c r="I84" s="106">
        <v>0</v>
      </c>
      <c r="J84" s="47"/>
      <c r="K84" s="66" t="s">
        <v>94</v>
      </c>
      <c r="L84" s="107"/>
      <c r="M84" s="107"/>
      <c r="N84" s="107"/>
      <c r="O84" s="204"/>
    </row>
    <row r="85" spans="1:15" ht="15" customHeight="1" x14ac:dyDescent="0.25">
      <c r="A85" s="105">
        <v>42203</v>
      </c>
      <c r="B85" s="105" t="s">
        <v>871</v>
      </c>
      <c r="C85" s="105">
        <v>221</v>
      </c>
      <c r="D85" s="105" t="s">
        <v>907</v>
      </c>
      <c r="E85" s="105">
        <v>11950</v>
      </c>
      <c r="F85" s="105" t="s">
        <v>916</v>
      </c>
      <c r="G85" s="105" t="s">
        <v>804</v>
      </c>
      <c r="H85" s="105" t="s">
        <v>805</v>
      </c>
      <c r="I85" s="108">
        <v>57092</v>
      </c>
      <c r="J85" s="47"/>
      <c r="K85" s="66" t="s">
        <v>94</v>
      </c>
      <c r="L85" s="107"/>
      <c r="M85" s="107"/>
      <c r="N85" s="107"/>
      <c r="O85" s="204"/>
    </row>
    <row r="86" spans="1:15" ht="15" customHeight="1" x14ac:dyDescent="0.25">
      <c r="A86" s="105">
        <v>42203</v>
      </c>
      <c r="B86" s="105" t="s">
        <v>871</v>
      </c>
      <c r="C86" s="105">
        <v>221</v>
      </c>
      <c r="D86" s="105" t="s">
        <v>907</v>
      </c>
      <c r="E86" s="105">
        <v>11951</v>
      </c>
      <c r="F86" s="105" t="s">
        <v>815</v>
      </c>
      <c r="G86" s="105" t="s">
        <v>804</v>
      </c>
      <c r="H86" s="105" t="s">
        <v>805</v>
      </c>
      <c r="I86" s="106">
        <v>5609</v>
      </c>
      <c r="J86" s="47"/>
      <c r="K86" s="66" t="s">
        <v>94</v>
      </c>
      <c r="L86" s="107"/>
      <c r="M86" s="107"/>
      <c r="N86" s="107"/>
      <c r="O86" s="204"/>
    </row>
    <row r="87" spans="1:15" ht="15" customHeight="1" x14ac:dyDescent="0.25">
      <c r="A87" s="105">
        <v>42203</v>
      </c>
      <c r="B87" s="105" t="s">
        <v>871</v>
      </c>
      <c r="C87" s="105">
        <v>221</v>
      </c>
      <c r="D87" s="105" t="s">
        <v>907</v>
      </c>
      <c r="E87" s="105">
        <v>12100</v>
      </c>
      <c r="F87" s="105" t="s">
        <v>918</v>
      </c>
      <c r="G87" s="105" t="s">
        <v>804</v>
      </c>
      <c r="H87" s="105" t="s">
        <v>805</v>
      </c>
      <c r="I87" s="106">
        <v>21777</v>
      </c>
      <c r="J87" s="47"/>
      <c r="K87" s="66" t="s">
        <v>94</v>
      </c>
      <c r="L87" s="107"/>
      <c r="M87" s="107"/>
      <c r="N87" s="107"/>
      <c r="O87" s="204"/>
    </row>
    <row r="88" spans="1:15" ht="15" customHeight="1" x14ac:dyDescent="0.25">
      <c r="A88" s="105">
        <v>42203</v>
      </c>
      <c r="B88" s="105" t="s">
        <v>871</v>
      </c>
      <c r="C88" s="105">
        <v>221</v>
      </c>
      <c r="D88" s="105" t="s">
        <v>907</v>
      </c>
      <c r="E88" s="105">
        <v>12200</v>
      </c>
      <c r="F88" s="105" t="s">
        <v>862</v>
      </c>
      <c r="G88" s="105" t="s">
        <v>804</v>
      </c>
      <c r="H88" s="105" t="s">
        <v>805</v>
      </c>
      <c r="I88" s="106">
        <v>59407</v>
      </c>
      <c r="J88" s="47"/>
      <c r="K88" s="66" t="s">
        <v>94</v>
      </c>
      <c r="L88" s="107"/>
      <c r="M88" s="107"/>
      <c r="N88" s="107"/>
      <c r="O88" s="204"/>
    </row>
    <row r="89" spans="1:15" ht="15" customHeight="1" x14ac:dyDescent="0.25">
      <c r="A89" s="105">
        <v>42203</v>
      </c>
      <c r="B89" s="105" t="s">
        <v>871</v>
      </c>
      <c r="C89" s="105">
        <v>221</v>
      </c>
      <c r="D89" s="105" t="s">
        <v>907</v>
      </c>
      <c r="E89" s="105">
        <v>12300</v>
      </c>
      <c r="F89" s="105" t="s">
        <v>863</v>
      </c>
      <c r="G89" s="105" t="s">
        <v>804</v>
      </c>
      <c r="H89" s="105" t="s">
        <v>805</v>
      </c>
      <c r="I89" s="106">
        <v>49356</v>
      </c>
      <c r="J89" s="47"/>
      <c r="K89" s="66" t="s">
        <v>94</v>
      </c>
      <c r="L89" s="107"/>
      <c r="M89" s="107"/>
      <c r="N89" s="107"/>
      <c r="O89" s="204"/>
    </row>
    <row r="90" spans="1:15" ht="15" customHeight="1" x14ac:dyDescent="0.25">
      <c r="A90" s="105">
        <v>42203</v>
      </c>
      <c r="B90" s="105" t="s">
        <v>871</v>
      </c>
      <c r="C90" s="105">
        <v>221</v>
      </c>
      <c r="D90" s="105" t="s">
        <v>907</v>
      </c>
      <c r="E90" s="105">
        <v>12400</v>
      </c>
      <c r="F90" s="105" t="s">
        <v>829</v>
      </c>
      <c r="G90" s="105" t="s">
        <v>804</v>
      </c>
      <c r="H90" s="105" t="s">
        <v>805</v>
      </c>
      <c r="I90" s="106">
        <v>7806</v>
      </c>
      <c r="J90" s="47"/>
      <c r="K90" s="66" t="s">
        <v>94</v>
      </c>
      <c r="L90" s="107"/>
      <c r="M90" s="107"/>
      <c r="N90" s="107"/>
      <c r="O90" s="204"/>
    </row>
    <row r="91" spans="1:15" ht="15" customHeight="1" x14ac:dyDescent="0.25">
      <c r="A91" s="105">
        <v>42203</v>
      </c>
      <c r="B91" s="105" t="s">
        <v>871</v>
      </c>
      <c r="C91" s="105">
        <v>221</v>
      </c>
      <c r="D91" s="105" t="s">
        <v>907</v>
      </c>
      <c r="E91" s="105">
        <v>12500</v>
      </c>
      <c r="F91" s="105" t="s">
        <v>880</v>
      </c>
      <c r="G91" s="105" t="s">
        <v>804</v>
      </c>
      <c r="H91" s="105" t="s">
        <v>805</v>
      </c>
      <c r="I91" s="106">
        <v>123</v>
      </c>
      <c r="J91" s="47"/>
      <c r="K91" s="66" t="s">
        <v>94</v>
      </c>
      <c r="L91" s="107"/>
      <c r="M91" s="107"/>
      <c r="N91" s="107"/>
      <c r="O91" s="204"/>
    </row>
    <row r="92" spans="1:15" ht="15" customHeight="1" x14ac:dyDescent="0.25">
      <c r="A92" s="105">
        <v>42203</v>
      </c>
      <c r="B92" s="105" t="s">
        <v>871</v>
      </c>
      <c r="C92" s="105">
        <v>221</v>
      </c>
      <c r="D92" s="105" t="s">
        <v>907</v>
      </c>
      <c r="E92" s="105">
        <v>12700</v>
      </c>
      <c r="F92" s="105" t="s">
        <v>864</v>
      </c>
      <c r="G92" s="105" t="s">
        <v>804</v>
      </c>
      <c r="H92" s="105" t="s">
        <v>805</v>
      </c>
      <c r="I92" s="106">
        <v>32000</v>
      </c>
      <c r="J92" s="47"/>
      <c r="K92" s="66" t="s">
        <v>94</v>
      </c>
      <c r="L92" s="107"/>
      <c r="M92" s="107"/>
      <c r="N92" s="107"/>
      <c r="O92" s="204"/>
    </row>
    <row r="93" spans="1:15" ht="15" customHeight="1" x14ac:dyDescent="0.25">
      <c r="A93" s="105">
        <v>42203</v>
      </c>
      <c r="B93" s="105" t="s">
        <v>871</v>
      </c>
      <c r="C93" s="105">
        <v>221</v>
      </c>
      <c r="D93" s="105" t="s">
        <v>907</v>
      </c>
      <c r="E93" s="105">
        <v>14290</v>
      </c>
      <c r="F93" s="105" t="s">
        <v>830</v>
      </c>
      <c r="G93" s="105" t="s">
        <v>804</v>
      </c>
      <c r="H93" s="105" t="s">
        <v>805</v>
      </c>
      <c r="I93" s="106">
        <v>77317</v>
      </c>
      <c r="J93" s="47"/>
      <c r="K93" s="66" t="s">
        <v>95</v>
      </c>
      <c r="L93" s="107"/>
      <c r="M93" s="107"/>
      <c r="N93" s="107"/>
      <c r="O93" s="204"/>
    </row>
    <row r="94" spans="1:15" ht="15" customHeight="1" x14ac:dyDescent="0.25">
      <c r="A94" s="105">
        <v>42203</v>
      </c>
      <c r="B94" s="105" t="s">
        <v>871</v>
      </c>
      <c r="C94" s="105">
        <v>221</v>
      </c>
      <c r="D94" s="105" t="s">
        <v>907</v>
      </c>
      <c r="E94" s="105">
        <v>17100</v>
      </c>
      <c r="F94" s="105" t="s">
        <v>810</v>
      </c>
      <c r="G94" s="105" t="s">
        <v>804</v>
      </c>
      <c r="H94" s="105" t="s">
        <v>805</v>
      </c>
      <c r="I94" s="106">
        <v>-117462</v>
      </c>
      <c r="J94" s="47"/>
      <c r="K94" s="66" t="s">
        <v>96</v>
      </c>
      <c r="L94" s="107"/>
      <c r="M94" s="107"/>
      <c r="N94" s="107"/>
      <c r="O94" s="204"/>
    </row>
    <row r="95" spans="1:15" ht="15" customHeight="1" x14ac:dyDescent="0.25">
      <c r="A95" s="105">
        <v>42203</v>
      </c>
      <c r="B95" s="105" t="s">
        <v>871</v>
      </c>
      <c r="C95" s="105">
        <v>221</v>
      </c>
      <c r="D95" s="105" t="s">
        <v>907</v>
      </c>
      <c r="E95" s="105">
        <v>17290</v>
      </c>
      <c r="F95" s="105" t="s">
        <v>830</v>
      </c>
      <c r="G95" s="105" t="s">
        <v>804</v>
      </c>
      <c r="H95" s="105" t="s">
        <v>805</v>
      </c>
      <c r="I95" s="106">
        <v>-77317</v>
      </c>
      <c r="J95" s="47"/>
      <c r="K95" s="66" t="s">
        <v>97</v>
      </c>
      <c r="L95" s="107"/>
      <c r="M95" s="107"/>
      <c r="N95" s="107"/>
      <c r="O95" s="204"/>
    </row>
    <row r="96" spans="1:15" ht="15" customHeight="1" x14ac:dyDescent="0.25">
      <c r="A96" s="105">
        <v>42204</v>
      </c>
      <c r="B96" s="105" t="s">
        <v>888</v>
      </c>
      <c r="C96" s="105">
        <v>221</v>
      </c>
      <c r="D96" s="105" t="s">
        <v>907</v>
      </c>
      <c r="E96" s="105">
        <v>10100</v>
      </c>
      <c r="F96" s="105" t="s">
        <v>803</v>
      </c>
      <c r="G96" s="105" t="s">
        <v>804</v>
      </c>
      <c r="H96" s="105" t="s">
        <v>805</v>
      </c>
      <c r="I96" s="106">
        <v>67068</v>
      </c>
      <c r="J96" s="47"/>
      <c r="K96" s="66" t="s">
        <v>90</v>
      </c>
      <c r="L96" s="107"/>
      <c r="M96" s="107"/>
      <c r="N96" s="107"/>
      <c r="O96" s="204"/>
    </row>
    <row r="97" spans="1:15" x14ac:dyDescent="0.25">
      <c r="A97" s="105">
        <v>42204</v>
      </c>
      <c r="B97" s="105" t="s">
        <v>888</v>
      </c>
      <c r="C97" s="105">
        <v>221</v>
      </c>
      <c r="D97" s="105" t="s">
        <v>907</v>
      </c>
      <c r="E97" s="105">
        <v>10101</v>
      </c>
      <c r="F97" s="105" t="s">
        <v>920</v>
      </c>
      <c r="G97" s="105" t="s">
        <v>804</v>
      </c>
      <c r="H97" s="105" t="s">
        <v>805</v>
      </c>
      <c r="I97" s="106">
        <v>-4443</v>
      </c>
      <c r="J97" s="47"/>
      <c r="K97" s="66" t="s">
        <v>90</v>
      </c>
      <c r="L97" s="107"/>
      <c r="M97" s="107"/>
      <c r="N97" s="107"/>
      <c r="O97" s="204"/>
    </row>
    <row r="98" spans="1:15" x14ac:dyDescent="0.25">
      <c r="A98" s="105">
        <v>42204</v>
      </c>
      <c r="B98" s="105" t="s">
        <v>888</v>
      </c>
      <c r="C98" s="105">
        <v>221</v>
      </c>
      <c r="D98" s="105" t="s">
        <v>907</v>
      </c>
      <c r="E98" s="105">
        <v>10500</v>
      </c>
      <c r="F98" s="105" t="s">
        <v>806</v>
      </c>
      <c r="G98" s="105" t="s">
        <v>804</v>
      </c>
      <c r="H98" s="105" t="s">
        <v>805</v>
      </c>
      <c r="I98" s="106">
        <v>4443</v>
      </c>
      <c r="J98" s="47"/>
      <c r="K98" s="66" t="s">
        <v>90</v>
      </c>
      <c r="L98" s="107"/>
      <c r="M98" s="107"/>
      <c r="N98" s="107"/>
      <c r="O98" s="204"/>
    </row>
    <row r="99" spans="1:15" x14ac:dyDescent="0.25">
      <c r="A99" s="105">
        <v>42204</v>
      </c>
      <c r="B99" s="105" t="s">
        <v>888</v>
      </c>
      <c r="C99" s="105">
        <v>221</v>
      </c>
      <c r="D99" s="105" t="s">
        <v>907</v>
      </c>
      <c r="E99" s="105">
        <v>10750</v>
      </c>
      <c r="F99" s="105" t="s">
        <v>911</v>
      </c>
      <c r="G99" s="105" t="s">
        <v>804</v>
      </c>
      <c r="H99" s="105" t="s">
        <v>805</v>
      </c>
      <c r="I99" s="106">
        <v>2629</v>
      </c>
      <c r="J99" s="47"/>
      <c r="K99" s="66" t="s">
        <v>90</v>
      </c>
      <c r="L99" s="107"/>
      <c r="M99" s="107"/>
      <c r="N99" s="107"/>
      <c r="O99" s="204"/>
    </row>
    <row r="100" spans="1:15" x14ac:dyDescent="0.25">
      <c r="A100" s="105">
        <v>42204</v>
      </c>
      <c r="B100" s="105" t="s">
        <v>888</v>
      </c>
      <c r="C100" s="105">
        <v>221</v>
      </c>
      <c r="D100" s="105" t="s">
        <v>907</v>
      </c>
      <c r="E100" s="105">
        <v>10752</v>
      </c>
      <c r="F100" s="105" t="s">
        <v>912</v>
      </c>
      <c r="G100" s="105" t="s">
        <v>804</v>
      </c>
      <c r="H100" s="105" t="s">
        <v>805</v>
      </c>
      <c r="I100" s="106">
        <v>182976</v>
      </c>
      <c r="J100" s="47"/>
      <c r="K100" s="66" t="s">
        <v>90</v>
      </c>
      <c r="L100" s="107"/>
      <c r="M100" s="107"/>
      <c r="N100" s="107"/>
      <c r="O100" s="204"/>
    </row>
    <row r="101" spans="1:15" x14ac:dyDescent="0.25">
      <c r="A101" s="105">
        <v>42204</v>
      </c>
      <c r="B101" s="105" t="s">
        <v>888</v>
      </c>
      <c r="C101" s="105">
        <v>221</v>
      </c>
      <c r="D101" s="105" t="s">
        <v>907</v>
      </c>
      <c r="E101" s="105">
        <v>10900</v>
      </c>
      <c r="F101" s="105" t="s">
        <v>802</v>
      </c>
      <c r="G101" s="105" t="s">
        <v>804</v>
      </c>
      <c r="H101" s="105" t="s">
        <v>805</v>
      </c>
      <c r="I101" s="106">
        <v>39733</v>
      </c>
      <c r="J101" s="47"/>
      <c r="K101" s="66" t="s">
        <v>91</v>
      </c>
      <c r="L101" s="107"/>
      <c r="M101" s="107"/>
      <c r="N101" s="107"/>
      <c r="O101" s="204"/>
    </row>
    <row r="102" spans="1:15" x14ac:dyDescent="0.25">
      <c r="A102" s="105">
        <v>42204</v>
      </c>
      <c r="B102" s="105" t="s">
        <v>888</v>
      </c>
      <c r="C102" s="105">
        <v>221</v>
      </c>
      <c r="D102" s="105" t="s">
        <v>907</v>
      </c>
      <c r="E102" s="105">
        <v>10990</v>
      </c>
      <c r="F102" s="105" t="s">
        <v>123</v>
      </c>
      <c r="G102" s="105" t="s">
        <v>804</v>
      </c>
      <c r="H102" s="105" t="s">
        <v>805</v>
      </c>
      <c r="I102" s="106">
        <v>38524</v>
      </c>
      <c r="J102" s="47"/>
      <c r="K102" s="66" t="s">
        <v>92</v>
      </c>
      <c r="L102" s="107"/>
      <c r="M102" s="107"/>
      <c r="N102" s="107"/>
      <c r="O102" s="204"/>
    </row>
    <row r="103" spans="1:15" x14ac:dyDescent="0.25">
      <c r="A103" s="105">
        <v>42204</v>
      </c>
      <c r="B103" s="105" t="s">
        <v>888</v>
      </c>
      <c r="C103" s="105">
        <v>221</v>
      </c>
      <c r="D103" s="105" t="s">
        <v>907</v>
      </c>
      <c r="E103" s="105">
        <v>11151</v>
      </c>
      <c r="F103" s="105" t="s">
        <v>817</v>
      </c>
      <c r="G103" s="105" t="s">
        <v>804</v>
      </c>
      <c r="H103" s="105" t="s">
        <v>805</v>
      </c>
      <c r="I103" s="106">
        <v>211</v>
      </c>
      <c r="J103" s="47"/>
      <c r="K103" s="66" t="s">
        <v>94</v>
      </c>
      <c r="L103" s="107"/>
      <c r="M103" s="107"/>
      <c r="N103" s="107"/>
      <c r="O103" s="204"/>
    </row>
    <row r="104" spans="1:15" x14ac:dyDescent="0.25">
      <c r="A104" s="105">
        <v>42204</v>
      </c>
      <c r="B104" s="105" t="s">
        <v>888</v>
      </c>
      <c r="C104" s="105">
        <v>221</v>
      </c>
      <c r="D104" s="105" t="s">
        <v>907</v>
      </c>
      <c r="E104" s="105">
        <v>11200</v>
      </c>
      <c r="F104" s="105" t="s">
        <v>857</v>
      </c>
      <c r="G104" s="105" t="s">
        <v>804</v>
      </c>
      <c r="H104" s="105" t="s">
        <v>805</v>
      </c>
      <c r="I104" s="106">
        <v>31321</v>
      </c>
      <c r="J104" s="47"/>
      <c r="K104" s="66" t="s">
        <v>94</v>
      </c>
      <c r="L104" s="107"/>
      <c r="M104" s="107"/>
      <c r="N104" s="107"/>
      <c r="O104" s="204"/>
    </row>
    <row r="105" spans="1:15" x14ac:dyDescent="0.25">
      <c r="A105" s="105">
        <v>42204</v>
      </c>
      <c r="B105" s="105" t="s">
        <v>888</v>
      </c>
      <c r="C105" s="105">
        <v>221</v>
      </c>
      <c r="D105" s="105" t="s">
        <v>907</v>
      </c>
      <c r="E105" s="105">
        <v>11201</v>
      </c>
      <c r="F105" s="105" t="s">
        <v>858</v>
      </c>
      <c r="G105" s="105" t="s">
        <v>804</v>
      </c>
      <c r="H105" s="105" t="s">
        <v>805</v>
      </c>
      <c r="I105" s="106">
        <v>4554</v>
      </c>
      <c r="J105" s="47"/>
      <c r="K105" s="66" t="s">
        <v>94</v>
      </c>
      <c r="L105" s="107"/>
      <c r="M105" s="107"/>
      <c r="N105" s="107"/>
      <c r="O105" s="204"/>
    </row>
    <row r="106" spans="1:15" x14ac:dyDescent="0.25">
      <c r="A106" s="105">
        <v>42204</v>
      </c>
      <c r="B106" s="105" t="s">
        <v>888</v>
      </c>
      <c r="C106" s="105">
        <v>221</v>
      </c>
      <c r="D106" s="105" t="s">
        <v>907</v>
      </c>
      <c r="E106" s="105">
        <v>11202</v>
      </c>
      <c r="F106" s="105" t="s">
        <v>818</v>
      </c>
      <c r="G106" s="105" t="s">
        <v>804</v>
      </c>
      <c r="H106" s="105" t="s">
        <v>805</v>
      </c>
      <c r="I106" s="106">
        <v>2020</v>
      </c>
      <c r="J106" s="47"/>
      <c r="K106" s="66" t="s">
        <v>94</v>
      </c>
      <c r="L106" s="107"/>
      <c r="M106" s="107"/>
      <c r="N106" s="107"/>
      <c r="O106" s="204"/>
    </row>
    <row r="107" spans="1:15" x14ac:dyDescent="0.25">
      <c r="A107" s="105">
        <v>42204</v>
      </c>
      <c r="B107" s="105" t="s">
        <v>888</v>
      </c>
      <c r="C107" s="105">
        <v>221</v>
      </c>
      <c r="D107" s="105" t="s">
        <v>907</v>
      </c>
      <c r="E107" s="105">
        <v>11301</v>
      </c>
      <c r="F107" s="105" t="s">
        <v>860</v>
      </c>
      <c r="G107" s="105" t="s">
        <v>804</v>
      </c>
      <c r="H107" s="105" t="s">
        <v>805</v>
      </c>
      <c r="I107" s="106">
        <v>150</v>
      </c>
      <c r="J107" s="47"/>
      <c r="K107" s="66" t="s">
        <v>94</v>
      </c>
      <c r="L107" s="107"/>
      <c r="M107" s="107"/>
      <c r="N107" s="107"/>
      <c r="O107" s="204"/>
    </row>
    <row r="108" spans="1:15" x14ac:dyDescent="0.25">
      <c r="A108" s="105">
        <v>42204</v>
      </c>
      <c r="B108" s="105" t="s">
        <v>888</v>
      </c>
      <c r="C108" s="105">
        <v>221</v>
      </c>
      <c r="D108" s="105" t="s">
        <v>907</v>
      </c>
      <c r="E108" s="105">
        <v>11703</v>
      </c>
      <c r="F108" s="105" t="s">
        <v>919</v>
      </c>
      <c r="G108" s="105" t="s">
        <v>804</v>
      </c>
      <c r="H108" s="105" t="s">
        <v>805</v>
      </c>
      <c r="I108" s="106">
        <v>293</v>
      </c>
      <c r="J108" s="47"/>
      <c r="K108" s="66" t="s">
        <v>94</v>
      </c>
      <c r="L108" s="107"/>
      <c r="M108" s="107"/>
      <c r="N108" s="107"/>
      <c r="O108" s="204"/>
    </row>
    <row r="109" spans="1:15" x14ac:dyDescent="0.25">
      <c r="A109" s="105">
        <v>42204</v>
      </c>
      <c r="B109" s="105" t="s">
        <v>888</v>
      </c>
      <c r="C109" s="105">
        <v>221</v>
      </c>
      <c r="D109" s="105" t="s">
        <v>907</v>
      </c>
      <c r="E109" s="105">
        <v>11800</v>
      </c>
      <c r="F109" s="105" t="s">
        <v>913</v>
      </c>
      <c r="G109" s="105" t="s">
        <v>804</v>
      </c>
      <c r="H109" s="105" t="s">
        <v>805</v>
      </c>
      <c r="I109" s="106">
        <v>161940</v>
      </c>
      <c r="J109" s="47"/>
      <c r="K109" s="66" t="s">
        <v>94</v>
      </c>
      <c r="L109" s="107"/>
      <c r="M109" s="107"/>
      <c r="N109" s="107"/>
      <c r="O109" s="204"/>
    </row>
    <row r="110" spans="1:15" x14ac:dyDescent="0.25">
      <c r="A110" s="105">
        <v>42204</v>
      </c>
      <c r="B110" s="105" t="s">
        <v>888</v>
      </c>
      <c r="C110" s="105">
        <v>221</v>
      </c>
      <c r="D110" s="105" t="s">
        <v>907</v>
      </c>
      <c r="E110" s="105">
        <v>11850</v>
      </c>
      <c r="F110" s="105" t="s">
        <v>914</v>
      </c>
      <c r="G110" s="105" t="s">
        <v>804</v>
      </c>
      <c r="H110" s="105" t="s">
        <v>805</v>
      </c>
      <c r="I110" s="106">
        <v>0</v>
      </c>
      <c r="J110" s="47"/>
      <c r="K110" s="66" t="s">
        <v>94</v>
      </c>
      <c r="L110" s="107"/>
      <c r="M110" s="107"/>
      <c r="N110" s="107"/>
      <c r="O110" s="204"/>
    </row>
    <row r="111" spans="1:15" x14ac:dyDescent="0.25">
      <c r="A111" s="105">
        <v>42204</v>
      </c>
      <c r="B111" s="105" t="s">
        <v>888</v>
      </c>
      <c r="C111" s="105">
        <v>221</v>
      </c>
      <c r="D111" s="105" t="s">
        <v>907</v>
      </c>
      <c r="E111" s="105">
        <v>11950</v>
      </c>
      <c r="F111" s="105" t="s">
        <v>916</v>
      </c>
      <c r="G111" s="105" t="s">
        <v>804</v>
      </c>
      <c r="H111" s="105" t="s">
        <v>805</v>
      </c>
      <c r="I111" s="106">
        <v>77545</v>
      </c>
      <c r="J111" s="47"/>
      <c r="K111" s="66" t="s">
        <v>94</v>
      </c>
      <c r="L111" s="107"/>
      <c r="M111" s="107"/>
      <c r="N111" s="107"/>
      <c r="O111" s="204"/>
    </row>
    <row r="112" spans="1:15" x14ac:dyDescent="0.25">
      <c r="A112" s="105">
        <v>42204</v>
      </c>
      <c r="B112" s="105" t="s">
        <v>888</v>
      </c>
      <c r="C112" s="105">
        <v>221</v>
      </c>
      <c r="D112" s="105" t="s">
        <v>907</v>
      </c>
      <c r="E112" s="105">
        <v>11951</v>
      </c>
      <c r="F112" s="105" t="s">
        <v>815</v>
      </c>
      <c r="G112" s="105" t="s">
        <v>804</v>
      </c>
      <c r="H112" s="105" t="s">
        <v>805</v>
      </c>
      <c r="I112" s="106">
        <v>7564</v>
      </c>
      <c r="J112" s="47"/>
      <c r="K112" s="66" t="s">
        <v>94</v>
      </c>
      <c r="L112" s="107"/>
      <c r="M112" s="107"/>
      <c r="N112" s="107"/>
      <c r="O112" s="204"/>
    </row>
    <row r="113" spans="1:15" x14ac:dyDescent="0.25">
      <c r="A113" s="105">
        <v>42204</v>
      </c>
      <c r="B113" s="105" t="s">
        <v>888</v>
      </c>
      <c r="C113" s="105">
        <v>221</v>
      </c>
      <c r="D113" s="105" t="s">
        <v>907</v>
      </c>
      <c r="E113" s="105">
        <v>12000</v>
      </c>
      <c r="F113" s="105" t="s">
        <v>828</v>
      </c>
      <c r="G113" s="105" t="s">
        <v>804</v>
      </c>
      <c r="H113" s="105" t="s">
        <v>805</v>
      </c>
      <c r="I113" s="106">
        <v>4929</v>
      </c>
      <c r="J113" s="47"/>
      <c r="K113" s="66" t="s">
        <v>94</v>
      </c>
      <c r="L113" s="107"/>
      <c r="M113" s="107"/>
      <c r="N113" s="107"/>
      <c r="O113" s="204"/>
    </row>
    <row r="114" spans="1:15" x14ac:dyDescent="0.25">
      <c r="A114" s="105">
        <v>42204</v>
      </c>
      <c r="B114" s="105" t="s">
        <v>888</v>
      </c>
      <c r="C114" s="105">
        <v>221</v>
      </c>
      <c r="D114" s="105" t="s">
        <v>907</v>
      </c>
      <c r="E114" s="105">
        <v>12001</v>
      </c>
      <c r="F114" s="105" t="s">
        <v>917</v>
      </c>
      <c r="G114" s="105" t="s">
        <v>804</v>
      </c>
      <c r="H114" s="105" t="s">
        <v>805</v>
      </c>
      <c r="I114" s="106">
        <v>0</v>
      </c>
      <c r="J114" s="47"/>
      <c r="K114" s="66" t="s">
        <v>94</v>
      </c>
      <c r="L114" s="107"/>
      <c r="M114" s="107"/>
      <c r="N114" s="107"/>
      <c r="O114" s="204"/>
    </row>
    <row r="115" spans="1:15" x14ac:dyDescent="0.25">
      <c r="A115" s="105">
        <v>42204</v>
      </c>
      <c r="B115" s="105" t="s">
        <v>888</v>
      </c>
      <c r="C115" s="105">
        <v>221</v>
      </c>
      <c r="D115" s="105" t="s">
        <v>907</v>
      </c>
      <c r="E115" s="105">
        <v>12100</v>
      </c>
      <c r="F115" s="105" t="s">
        <v>918</v>
      </c>
      <c r="G115" s="105" t="s">
        <v>804</v>
      </c>
      <c r="H115" s="105" t="s">
        <v>805</v>
      </c>
      <c r="I115" s="106">
        <v>17964</v>
      </c>
      <c r="J115" s="47"/>
      <c r="K115" s="66" t="s">
        <v>94</v>
      </c>
      <c r="L115" s="107"/>
      <c r="M115" s="107"/>
      <c r="N115" s="107"/>
      <c r="O115" s="204"/>
    </row>
    <row r="116" spans="1:15" x14ac:dyDescent="0.25">
      <c r="A116" s="105">
        <v>42204</v>
      </c>
      <c r="B116" s="105" t="s">
        <v>888</v>
      </c>
      <c r="C116" s="105">
        <v>221</v>
      </c>
      <c r="D116" s="105" t="s">
        <v>907</v>
      </c>
      <c r="E116" s="105">
        <v>12300</v>
      </c>
      <c r="F116" s="105" t="s">
        <v>863</v>
      </c>
      <c r="G116" s="105" t="s">
        <v>804</v>
      </c>
      <c r="H116" s="105" t="s">
        <v>805</v>
      </c>
      <c r="I116" s="106">
        <v>14097</v>
      </c>
      <c r="J116" s="47"/>
      <c r="K116" s="66" t="s">
        <v>94</v>
      </c>
      <c r="L116" s="107"/>
      <c r="M116" s="107"/>
      <c r="N116" s="107"/>
      <c r="O116" s="204"/>
    </row>
    <row r="117" spans="1:15" x14ac:dyDescent="0.25">
      <c r="A117" s="105">
        <v>42204</v>
      </c>
      <c r="B117" s="105" t="s">
        <v>888</v>
      </c>
      <c r="C117" s="105">
        <v>221</v>
      </c>
      <c r="D117" s="105" t="s">
        <v>907</v>
      </c>
      <c r="E117" s="105">
        <v>12400</v>
      </c>
      <c r="F117" s="105" t="s">
        <v>829</v>
      </c>
      <c r="G117" s="105" t="s">
        <v>804</v>
      </c>
      <c r="H117" s="105" t="s">
        <v>805</v>
      </c>
      <c r="I117" s="106">
        <v>11395</v>
      </c>
      <c r="J117" s="47"/>
      <c r="K117" s="66" t="s">
        <v>94</v>
      </c>
      <c r="L117" s="107"/>
      <c r="M117" s="107"/>
      <c r="N117" s="107"/>
      <c r="O117" s="204"/>
    </row>
    <row r="118" spans="1:15" x14ac:dyDescent="0.25">
      <c r="A118" s="105">
        <v>42204</v>
      </c>
      <c r="B118" s="105" t="s">
        <v>888</v>
      </c>
      <c r="C118" s="105">
        <v>221</v>
      </c>
      <c r="D118" s="105" t="s">
        <v>907</v>
      </c>
      <c r="E118" s="105">
        <v>12500</v>
      </c>
      <c r="F118" s="105" t="s">
        <v>880</v>
      </c>
      <c r="G118" s="105" t="s">
        <v>804</v>
      </c>
      <c r="H118" s="105" t="s">
        <v>805</v>
      </c>
      <c r="I118" s="106">
        <v>27635</v>
      </c>
      <c r="J118" s="47"/>
      <c r="K118" s="66" t="s">
        <v>94</v>
      </c>
      <c r="L118" s="107"/>
      <c r="M118" s="107"/>
      <c r="N118" s="107"/>
      <c r="O118" s="204"/>
    </row>
    <row r="119" spans="1:15" x14ac:dyDescent="0.25">
      <c r="A119" s="105">
        <v>42204</v>
      </c>
      <c r="B119" s="105" t="s">
        <v>888</v>
      </c>
      <c r="C119" s="105">
        <v>221</v>
      </c>
      <c r="D119" s="105" t="s">
        <v>907</v>
      </c>
      <c r="E119" s="105">
        <v>13700</v>
      </c>
      <c r="F119" s="105" t="s">
        <v>840</v>
      </c>
      <c r="G119" s="105" t="s">
        <v>804</v>
      </c>
      <c r="H119" s="105" t="s">
        <v>805</v>
      </c>
      <c r="I119" s="106">
        <v>1432</v>
      </c>
      <c r="J119" s="47"/>
      <c r="K119" s="66" t="s">
        <v>94</v>
      </c>
      <c r="L119" s="107"/>
      <c r="M119" s="107"/>
      <c r="N119" s="107"/>
      <c r="O119" s="204"/>
    </row>
    <row r="120" spans="1:15" x14ac:dyDescent="0.25">
      <c r="A120" s="105">
        <v>42204</v>
      </c>
      <c r="B120" s="105" t="s">
        <v>888</v>
      </c>
      <c r="C120" s="105">
        <v>221</v>
      </c>
      <c r="D120" s="105" t="s">
        <v>907</v>
      </c>
      <c r="E120" s="105">
        <v>14290</v>
      </c>
      <c r="F120" s="105" t="s">
        <v>830</v>
      </c>
      <c r="G120" s="105" t="s">
        <v>804</v>
      </c>
      <c r="H120" s="105" t="s">
        <v>805</v>
      </c>
      <c r="I120" s="106">
        <v>88329</v>
      </c>
      <c r="J120" s="47"/>
      <c r="K120" s="66" t="s">
        <v>95</v>
      </c>
      <c r="L120" s="107"/>
      <c r="M120" s="107"/>
      <c r="N120" s="107"/>
      <c r="O120" s="204"/>
    </row>
    <row r="121" spans="1:15" x14ac:dyDescent="0.25">
      <c r="A121" s="105">
        <v>42204</v>
      </c>
      <c r="B121" s="105" t="s">
        <v>888</v>
      </c>
      <c r="C121" s="105">
        <v>221</v>
      </c>
      <c r="D121" s="105" t="s">
        <v>907</v>
      </c>
      <c r="E121" s="105">
        <v>17000</v>
      </c>
      <c r="F121" s="105" t="s">
        <v>868</v>
      </c>
      <c r="G121" s="105" t="s">
        <v>804</v>
      </c>
      <c r="H121" s="105" t="s">
        <v>805</v>
      </c>
      <c r="I121" s="106">
        <v>-35531</v>
      </c>
      <c r="J121" s="47"/>
      <c r="K121" s="66" t="s">
        <v>735</v>
      </c>
      <c r="L121" s="107"/>
      <c r="M121" s="107"/>
      <c r="N121" s="107"/>
      <c r="O121" s="204"/>
    </row>
    <row r="122" spans="1:15" x14ac:dyDescent="0.25">
      <c r="A122" s="105">
        <v>42204</v>
      </c>
      <c r="B122" s="105" t="s">
        <v>888</v>
      </c>
      <c r="C122" s="105">
        <v>221</v>
      </c>
      <c r="D122" s="105" t="s">
        <v>907</v>
      </c>
      <c r="E122" s="105">
        <v>17100</v>
      </c>
      <c r="F122" s="105" t="s">
        <v>810</v>
      </c>
      <c r="G122" s="105" t="s">
        <v>804</v>
      </c>
      <c r="H122" s="105" t="s">
        <v>805</v>
      </c>
      <c r="I122" s="106">
        <v>-8813</v>
      </c>
      <c r="J122" s="47"/>
      <c r="K122" s="66" t="s">
        <v>96</v>
      </c>
      <c r="L122" s="107"/>
      <c r="M122" s="107"/>
      <c r="N122" s="107"/>
      <c r="O122" s="204"/>
    </row>
    <row r="123" spans="1:15" x14ac:dyDescent="0.25">
      <c r="A123" s="105">
        <v>42204</v>
      </c>
      <c r="B123" s="105" t="s">
        <v>888</v>
      </c>
      <c r="C123" s="105">
        <v>221</v>
      </c>
      <c r="D123" s="105" t="s">
        <v>907</v>
      </c>
      <c r="E123" s="105">
        <v>17290</v>
      </c>
      <c r="F123" s="105" t="s">
        <v>830</v>
      </c>
      <c r="G123" s="105" t="s">
        <v>804</v>
      </c>
      <c r="H123" s="105" t="s">
        <v>805</v>
      </c>
      <c r="I123" s="106">
        <v>-88329</v>
      </c>
      <c r="J123" s="47"/>
      <c r="K123" s="66" t="s">
        <v>97</v>
      </c>
      <c r="L123" s="107"/>
      <c r="M123" s="107"/>
      <c r="N123" s="107"/>
      <c r="O123" s="204"/>
    </row>
    <row r="124" spans="1:15" x14ac:dyDescent="0.25">
      <c r="A124" s="105">
        <v>42205</v>
      </c>
      <c r="B124" s="105" t="s">
        <v>882</v>
      </c>
      <c r="C124" s="105">
        <v>221</v>
      </c>
      <c r="D124" s="105" t="s">
        <v>907</v>
      </c>
      <c r="E124" s="105">
        <v>10100</v>
      </c>
      <c r="F124" s="105" t="s">
        <v>803</v>
      </c>
      <c r="G124" s="105" t="s">
        <v>804</v>
      </c>
      <c r="H124" s="105" t="s">
        <v>805</v>
      </c>
      <c r="I124" s="106">
        <v>83969</v>
      </c>
      <c r="J124" s="47"/>
      <c r="K124" s="66" t="s">
        <v>90</v>
      </c>
      <c r="L124" s="107"/>
      <c r="M124" s="107"/>
      <c r="N124" s="107"/>
      <c r="O124" s="204"/>
    </row>
    <row r="125" spans="1:15" x14ac:dyDescent="0.25">
      <c r="A125" s="105">
        <v>42205</v>
      </c>
      <c r="B125" s="105" t="s">
        <v>882</v>
      </c>
      <c r="C125" s="105">
        <v>221</v>
      </c>
      <c r="D125" s="105" t="s">
        <v>907</v>
      </c>
      <c r="E125" s="105">
        <v>10750</v>
      </c>
      <c r="F125" s="105" t="s">
        <v>911</v>
      </c>
      <c r="G125" s="105" t="s">
        <v>804</v>
      </c>
      <c r="H125" s="105" t="s">
        <v>805</v>
      </c>
      <c r="I125" s="106">
        <v>319956</v>
      </c>
      <c r="J125" s="47"/>
      <c r="K125" s="66" t="s">
        <v>90</v>
      </c>
      <c r="L125" s="107"/>
      <c r="M125" s="107"/>
      <c r="N125" s="107"/>
      <c r="O125" s="204"/>
    </row>
    <row r="126" spans="1:15" x14ac:dyDescent="0.25">
      <c r="A126" s="105">
        <v>42205</v>
      </c>
      <c r="B126" s="105" t="s">
        <v>882</v>
      </c>
      <c r="C126" s="105">
        <v>221</v>
      </c>
      <c r="D126" s="105" t="s">
        <v>907</v>
      </c>
      <c r="E126" s="105">
        <v>10752</v>
      </c>
      <c r="F126" s="105" t="s">
        <v>912</v>
      </c>
      <c r="G126" s="105" t="s">
        <v>804</v>
      </c>
      <c r="H126" s="105" t="s">
        <v>805</v>
      </c>
      <c r="I126" s="106">
        <v>25045</v>
      </c>
      <c r="J126" s="47"/>
      <c r="K126" s="66" t="s">
        <v>90</v>
      </c>
      <c r="L126" s="107"/>
      <c r="M126" s="107"/>
      <c r="N126" s="107"/>
      <c r="O126" s="204"/>
    </row>
    <row r="127" spans="1:15" x14ac:dyDescent="0.25">
      <c r="A127" s="105">
        <v>42205</v>
      </c>
      <c r="B127" s="105" t="s">
        <v>882</v>
      </c>
      <c r="C127" s="105">
        <v>221</v>
      </c>
      <c r="D127" s="105" t="s">
        <v>907</v>
      </c>
      <c r="E127" s="105">
        <v>10900</v>
      </c>
      <c r="F127" s="105" t="s">
        <v>802</v>
      </c>
      <c r="G127" s="105" t="s">
        <v>804</v>
      </c>
      <c r="H127" s="105" t="s">
        <v>805</v>
      </c>
      <c r="I127" s="106">
        <v>67665</v>
      </c>
      <c r="J127" s="47"/>
      <c r="K127" s="66" t="s">
        <v>91</v>
      </c>
      <c r="L127" s="107"/>
      <c r="M127" s="107"/>
      <c r="N127" s="107"/>
      <c r="O127" s="204"/>
    </row>
    <row r="128" spans="1:15" x14ac:dyDescent="0.25">
      <c r="A128" s="105">
        <v>42205</v>
      </c>
      <c r="B128" s="105" t="s">
        <v>882</v>
      </c>
      <c r="C128" s="105">
        <v>221</v>
      </c>
      <c r="D128" s="105" t="s">
        <v>907</v>
      </c>
      <c r="E128" s="105">
        <v>10990</v>
      </c>
      <c r="F128" s="105" t="s">
        <v>123</v>
      </c>
      <c r="G128" s="105" t="s">
        <v>804</v>
      </c>
      <c r="H128" s="105" t="s">
        <v>805</v>
      </c>
      <c r="I128" s="106">
        <v>68465</v>
      </c>
      <c r="J128" s="47"/>
      <c r="K128" s="66" t="s">
        <v>92</v>
      </c>
      <c r="L128" s="107"/>
      <c r="M128" s="107"/>
      <c r="N128" s="107"/>
      <c r="O128" s="204"/>
    </row>
    <row r="129" spans="1:15" x14ac:dyDescent="0.25">
      <c r="A129" s="105">
        <v>42205</v>
      </c>
      <c r="B129" s="105" t="s">
        <v>882</v>
      </c>
      <c r="C129" s="105">
        <v>221</v>
      </c>
      <c r="D129" s="105" t="s">
        <v>907</v>
      </c>
      <c r="E129" s="105">
        <v>11200</v>
      </c>
      <c r="F129" s="105" t="s">
        <v>857</v>
      </c>
      <c r="G129" s="105" t="s">
        <v>804</v>
      </c>
      <c r="H129" s="105" t="s">
        <v>805</v>
      </c>
      <c r="I129" s="106">
        <v>27552</v>
      </c>
      <c r="J129" s="47"/>
      <c r="K129" s="66" t="s">
        <v>94</v>
      </c>
      <c r="L129" s="107"/>
      <c r="M129" s="107"/>
      <c r="N129" s="107"/>
      <c r="O129" s="204"/>
    </row>
    <row r="130" spans="1:15" x14ac:dyDescent="0.25">
      <c r="A130" s="105">
        <v>42205</v>
      </c>
      <c r="B130" s="105" t="s">
        <v>882</v>
      </c>
      <c r="C130" s="105">
        <v>221</v>
      </c>
      <c r="D130" s="105" t="s">
        <v>907</v>
      </c>
      <c r="E130" s="105">
        <v>11201</v>
      </c>
      <c r="F130" s="105" t="s">
        <v>858</v>
      </c>
      <c r="G130" s="105" t="s">
        <v>804</v>
      </c>
      <c r="H130" s="105" t="s">
        <v>805</v>
      </c>
      <c r="I130" s="106">
        <v>320</v>
      </c>
      <c r="J130" s="47"/>
      <c r="K130" s="66" t="s">
        <v>94</v>
      </c>
      <c r="L130" s="107"/>
      <c r="M130" s="107"/>
      <c r="N130" s="107"/>
      <c r="O130" s="204"/>
    </row>
    <row r="131" spans="1:15" x14ac:dyDescent="0.25">
      <c r="A131" s="105">
        <v>42205</v>
      </c>
      <c r="B131" s="105" t="s">
        <v>882</v>
      </c>
      <c r="C131" s="105">
        <v>221</v>
      </c>
      <c r="D131" s="105" t="s">
        <v>907</v>
      </c>
      <c r="E131" s="105">
        <v>11209</v>
      </c>
      <c r="F131" s="105" t="s">
        <v>820</v>
      </c>
      <c r="G131" s="105" t="s">
        <v>804</v>
      </c>
      <c r="H131" s="105" t="s">
        <v>805</v>
      </c>
      <c r="I131" s="106">
        <v>423</v>
      </c>
      <c r="J131" s="47"/>
      <c r="K131" s="66" t="s">
        <v>94</v>
      </c>
      <c r="L131" s="107"/>
      <c r="M131" s="107"/>
      <c r="N131" s="107"/>
      <c r="O131" s="204"/>
    </row>
    <row r="132" spans="1:15" x14ac:dyDescent="0.25">
      <c r="A132" s="105">
        <v>42205</v>
      </c>
      <c r="B132" s="105" t="s">
        <v>882</v>
      </c>
      <c r="C132" s="105">
        <v>221</v>
      </c>
      <c r="D132" s="105" t="s">
        <v>907</v>
      </c>
      <c r="E132" s="105">
        <v>11703</v>
      </c>
      <c r="F132" s="105" t="s">
        <v>919</v>
      </c>
      <c r="G132" s="105" t="s">
        <v>804</v>
      </c>
      <c r="H132" s="105" t="s">
        <v>805</v>
      </c>
      <c r="I132" s="106">
        <v>1007</v>
      </c>
      <c r="J132" s="47"/>
      <c r="K132" s="66" t="s">
        <v>94</v>
      </c>
      <c r="L132" s="107"/>
      <c r="M132" s="107"/>
      <c r="N132" s="107"/>
      <c r="O132" s="204"/>
    </row>
    <row r="133" spans="1:15" x14ac:dyDescent="0.25">
      <c r="A133" s="105">
        <v>42205</v>
      </c>
      <c r="B133" s="105" t="s">
        <v>882</v>
      </c>
      <c r="C133" s="105">
        <v>221</v>
      </c>
      <c r="D133" s="105" t="s">
        <v>907</v>
      </c>
      <c r="E133" s="105">
        <v>11800</v>
      </c>
      <c r="F133" s="105" t="s">
        <v>913</v>
      </c>
      <c r="G133" s="105" t="s">
        <v>804</v>
      </c>
      <c r="H133" s="105" t="s">
        <v>805</v>
      </c>
      <c r="I133" s="106">
        <v>122680</v>
      </c>
      <c r="J133" s="47"/>
      <c r="K133" s="66" t="s">
        <v>94</v>
      </c>
      <c r="L133" s="107"/>
      <c r="M133" s="107"/>
      <c r="N133" s="107"/>
      <c r="O133" s="204"/>
    </row>
    <row r="134" spans="1:15" x14ac:dyDescent="0.25">
      <c r="A134" s="105">
        <v>42205</v>
      </c>
      <c r="B134" s="105" t="s">
        <v>882</v>
      </c>
      <c r="C134" s="105">
        <v>221</v>
      </c>
      <c r="D134" s="105" t="s">
        <v>907</v>
      </c>
      <c r="E134" s="105">
        <v>11850</v>
      </c>
      <c r="F134" s="105" t="s">
        <v>914</v>
      </c>
      <c r="G134" s="105" t="s">
        <v>804</v>
      </c>
      <c r="H134" s="105" t="s">
        <v>805</v>
      </c>
      <c r="I134" s="106">
        <v>0</v>
      </c>
      <c r="J134" s="47"/>
      <c r="K134" s="66" t="s">
        <v>94</v>
      </c>
      <c r="L134" s="107"/>
      <c r="M134" s="107"/>
      <c r="N134" s="107"/>
      <c r="O134" s="204"/>
    </row>
    <row r="135" spans="1:15" x14ac:dyDescent="0.25">
      <c r="A135" s="105">
        <v>42205</v>
      </c>
      <c r="B135" s="105" t="s">
        <v>882</v>
      </c>
      <c r="C135" s="105">
        <v>221</v>
      </c>
      <c r="D135" s="105" t="s">
        <v>907</v>
      </c>
      <c r="E135" s="105">
        <v>11851</v>
      </c>
      <c r="F135" s="105" t="s">
        <v>915</v>
      </c>
      <c r="G135" s="105" t="s">
        <v>804</v>
      </c>
      <c r="H135" s="105" t="s">
        <v>805</v>
      </c>
      <c r="I135" s="106">
        <v>0</v>
      </c>
      <c r="J135" s="47"/>
      <c r="K135" s="66" t="s">
        <v>94</v>
      </c>
      <c r="L135" s="107"/>
      <c r="M135" s="107"/>
      <c r="N135" s="107"/>
      <c r="O135" s="204"/>
    </row>
    <row r="136" spans="1:15" x14ac:dyDescent="0.25">
      <c r="A136" s="105">
        <v>42205</v>
      </c>
      <c r="B136" s="105" t="s">
        <v>882</v>
      </c>
      <c r="C136" s="105">
        <v>221</v>
      </c>
      <c r="D136" s="105" t="s">
        <v>907</v>
      </c>
      <c r="E136" s="105">
        <v>11950</v>
      </c>
      <c r="F136" s="105" t="s">
        <v>916</v>
      </c>
      <c r="G136" s="105" t="s">
        <v>804</v>
      </c>
      <c r="H136" s="105" t="s">
        <v>805</v>
      </c>
      <c r="I136" s="106">
        <v>61669</v>
      </c>
      <c r="J136" s="47"/>
      <c r="K136" s="66" t="s">
        <v>94</v>
      </c>
      <c r="L136" s="107"/>
      <c r="M136" s="107"/>
      <c r="N136" s="107"/>
      <c r="O136" s="204"/>
    </row>
    <row r="137" spans="1:15" x14ac:dyDescent="0.25">
      <c r="A137" s="105">
        <v>42205</v>
      </c>
      <c r="B137" s="105" t="s">
        <v>882</v>
      </c>
      <c r="C137" s="105">
        <v>221</v>
      </c>
      <c r="D137" s="105" t="s">
        <v>907</v>
      </c>
      <c r="E137" s="105">
        <v>11951</v>
      </c>
      <c r="F137" s="105" t="s">
        <v>815</v>
      </c>
      <c r="G137" s="105" t="s">
        <v>804</v>
      </c>
      <c r="H137" s="105" t="s">
        <v>805</v>
      </c>
      <c r="I137" s="106">
        <v>7564</v>
      </c>
      <c r="J137" s="47"/>
      <c r="K137" s="66" t="s">
        <v>94</v>
      </c>
      <c r="L137" s="107"/>
      <c r="M137" s="107"/>
      <c r="N137" s="107"/>
      <c r="O137" s="204"/>
    </row>
    <row r="138" spans="1:15" x14ac:dyDescent="0.25">
      <c r="A138" s="105">
        <v>42205</v>
      </c>
      <c r="B138" s="105" t="s">
        <v>882</v>
      </c>
      <c r="C138" s="105">
        <v>221</v>
      </c>
      <c r="D138" s="105" t="s">
        <v>907</v>
      </c>
      <c r="E138" s="105">
        <v>12000</v>
      </c>
      <c r="F138" s="105" t="s">
        <v>828</v>
      </c>
      <c r="G138" s="105" t="s">
        <v>804</v>
      </c>
      <c r="H138" s="105" t="s">
        <v>805</v>
      </c>
      <c r="I138" s="106">
        <v>0</v>
      </c>
      <c r="J138" s="47"/>
      <c r="K138" s="66" t="s">
        <v>94</v>
      </c>
      <c r="L138" s="107"/>
      <c r="M138" s="107"/>
      <c r="N138" s="107"/>
      <c r="O138" s="204"/>
    </row>
    <row r="139" spans="1:15" x14ac:dyDescent="0.25">
      <c r="A139" s="105">
        <v>42205</v>
      </c>
      <c r="B139" s="105" t="s">
        <v>882</v>
      </c>
      <c r="C139" s="105">
        <v>221</v>
      </c>
      <c r="D139" s="105" t="s">
        <v>907</v>
      </c>
      <c r="E139" s="105">
        <v>12001</v>
      </c>
      <c r="F139" s="105" t="s">
        <v>917</v>
      </c>
      <c r="G139" s="105" t="s">
        <v>804</v>
      </c>
      <c r="H139" s="105" t="s">
        <v>805</v>
      </c>
      <c r="I139" s="106">
        <v>0</v>
      </c>
      <c r="J139" s="47"/>
      <c r="K139" s="66" t="s">
        <v>94</v>
      </c>
      <c r="L139" s="107"/>
      <c r="M139" s="107"/>
      <c r="N139" s="107"/>
      <c r="O139" s="204"/>
    </row>
    <row r="140" spans="1:15" x14ac:dyDescent="0.25">
      <c r="A140" s="105">
        <v>42205</v>
      </c>
      <c r="B140" s="105" t="s">
        <v>882</v>
      </c>
      <c r="C140" s="105">
        <v>221</v>
      </c>
      <c r="D140" s="105" t="s">
        <v>907</v>
      </c>
      <c r="E140" s="105">
        <v>12100</v>
      </c>
      <c r="F140" s="105" t="s">
        <v>918</v>
      </c>
      <c r="G140" s="105" t="s">
        <v>804</v>
      </c>
      <c r="H140" s="105" t="s">
        <v>805</v>
      </c>
      <c r="I140" s="106">
        <v>17964</v>
      </c>
      <c r="J140" s="47"/>
      <c r="K140" s="66" t="s">
        <v>94</v>
      </c>
      <c r="L140" s="107"/>
      <c r="M140" s="107"/>
      <c r="N140" s="107"/>
      <c r="O140" s="204"/>
    </row>
    <row r="141" spans="1:15" x14ac:dyDescent="0.25">
      <c r="A141" s="105">
        <v>42205</v>
      </c>
      <c r="B141" s="105" t="s">
        <v>882</v>
      </c>
      <c r="C141" s="105">
        <v>221</v>
      </c>
      <c r="D141" s="105" t="s">
        <v>907</v>
      </c>
      <c r="E141" s="105">
        <v>12300</v>
      </c>
      <c r="F141" s="105" t="s">
        <v>863</v>
      </c>
      <c r="G141" s="105" t="s">
        <v>804</v>
      </c>
      <c r="H141" s="105" t="s">
        <v>805</v>
      </c>
      <c r="I141" s="106">
        <v>58658</v>
      </c>
      <c r="J141" s="47"/>
      <c r="K141" s="66" t="s">
        <v>94</v>
      </c>
      <c r="L141" s="107"/>
      <c r="M141" s="107"/>
      <c r="N141" s="107"/>
      <c r="O141" s="204"/>
    </row>
    <row r="142" spans="1:15" x14ac:dyDescent="0.25">
      <c r="A142" s="105">
        <v>42205</v>
      </c>
      <c r="B142" s="105" t="s">
        <v>882</v>
      </c>
      <c r="C142" s="105">
        <v>221</v>
      </c>
      <c r="D142" s="105" t="s">
        <v>907</v>
      </c>
      <c r="E142" s="105">
        <v>12400</v>
      </c>
      <c r="F142" s="105" t="s">
        <v>829</v>
      </c>
      <c r="G142" s="105" t="s">
        <v>804</v>
      </c>
      <c r="H142" s="105" t="s">
        <v>805</v>
      </c>
      <c r="I142" s="106">
        <v>24203</v>
      </c>
      <c r="J142" s="47"/>
      <c r="K142" s="66" t="s">
        <v>94</v>
      </c>
      <c r="L142" s="107"/>
      <c r="M142" s="107"/>
      <c r="N142" s="107"/>
      <c r="O142" s="204"/>
    </row>
    <row r="143" spans="1:15" x14ac:dyDescent="0.25">
      <c r="A143" s="105">
        <v>42205</v>
      </c>
      <c r="B143" s="105" t="s">
        <v>882</v>
      </c>
      <c r="C143" s="105">
        <v>221</v>
      </c>
      <c r="D143" s="105" t="s">
        <v>907</v>
      </c>
      <c r="E143" s="105">
        <v>12500</v>
      </c>
      <c r="F143" s="105" t="s">
        <v>880</v>
      </c>
      <c r="G143" s="105" t="s">
        <v>804</v>
      </c>
      <c r="H143" s="105" t="s">
        <v>805</v>
      </c>
      <c r="I143" s="106">
        <v>2645</v>
      </c>
      <c r="J143" s="47"/>
      <c r="K143" s="66" t="s">
        <v>94</v>
      </c>
      <c r="L143" s="107"/>
      <c r="M143" s="107"/>
      <c r="N143" s="107"/>
      <c r="O143" s="204"/>
    </row>
    <row r="144" spans="1:15" x14ac:dyDescent="0.25">
      <c r="A144" s="105">
        <v>42205</v>
      </c>
      <c r="B144" s="105" t="s">
        <v>882</v>
      </c>
      <c r="C144" s="105">
        <v>221</v>
      </c>
      <c r="D144" s="105" t="s">
        <v>907</v>
      </c>
      <c r="E144" s="105">
        <v>13700</v>
      </c>
      <c r="F144" s="105" t="s">
        <v>840</v>
      </c>
      <c r="G144" s="105" t="s">
        <v>804</v>
      </c>
      <c r="H144" s="105" t="s">
        <v>805</v>
      </c>
      <c r="I144" s="106">
        <v>1432</v>
      </c>
      <c r="J144" s="47"/>
      <c r="K144" s="66" t="s">
        <v>94</v>
      </c>
      <c r="L144" s="107"/>
      <c r="M144" s="107"/>
      <c r="N144" s="107"/>
      <c r="O144" s="204"/>
    </row>
    <row r="145" spans="1:15" x14ac:dyDescent="0.25">
      <c r="A145" s="105">
        <v>42205</v>
      </c>
      <c r="B145" s="105" t="s">
        <v>882</v>
      </c>
      <c r="C145" s="105">
        <v>221</v>
      </c>
      <c r="D145" s="105" t="s">
        <v>907</v>
      </c>
      <c r="E145" s="105">
        <v>14290</v>
      </c>
      <c r="F145" s="105" t="s">
        <v>830</v>
      </c>
      <c r="G145" s="105" t="s">
        <v>804</v>
      </c>
      <c r="H145" s="105" t="s">
        <v>805</v>
      </c>
      <c r="I145" s="106">
        <v>80314</v>
      </c>
      <c r="J145" s="47"/>
      <c r="K145" s="66" t="s">
        <v>95</v>
      </c>
      <c r="L145" s="107"/>
      <c r="M145" s="107"/>
      <c r="N145" s="107"/>
      <c r="O145" s="204"/>
    </row>
    <row r="146" spans="1:15" x14ac:dyDescent="0.25">
      <c r="A146" s="105">
        <v>42205</v>
      </c>
      <c r="B146" s="105" t="s">
        <v>882</v>
      </c>
      <c r="C146" s="105">
        <v>221</v>
      </c>
      <c r="D146" s="105" t="s">
        <v>907</v>
      </c>
      <c r="E146" s="105">
        <v>17000</v>
      </c>
      <c r="F146" s="105" t="s">
        <v>868</v>
      </c>
      <c r="G146" s="105" t="s">
        <v>804</v>
      </c>
      <c r="H146" s="105" t="s">
        <v>805</v>
      </c>
      <c r="I146" s="106">
        <v>-35532</v>
      </c>
      <c r="J146" s="47"/>
      <c r="K146" s="66" t="s">
        <v>735</v>
      </c>
      <c r="L146" s="107"/>
      <c r="M146" s="107"/>
      <c r="N146" s="107"/>
      <c r="O146" s="204"/>
    </row>
    <row r="147" spans="1:15" x14ac:dyDescent="0.25">
      <c r="A147" s="105">
        <v>42205</v>
      </c>
      <c r="B147" s="105" t="s">
        <v>882</v>
      </c>
      <c r="C147" s="105">
        <v>221</v>
      </c>
      <c r="D147" s="105" t="s">
        <v>907</v>
      </c>
      <c r="E147" s="105">
        <v>17100</v>
      </c>
      <c r="F147" s="105" t="s">
        <v>810</v>
      </c>
      <c r="G147" s="105" t="s">
        <v>804</v>
      </c>
      <c r="H147" s="105" t="s">
        <v>805</v>
      </c>
      <c r="I147" s="106">
        <v>-8809</v>
      </c>
      <c r="J147" s="47"/>
      <c r="K147" s="66" t="s">
        <v>96</v>
      </c>
      <c r="L147" s="107"/>
      <c r="M147" s="107"/>
      <c r="N147" s="107"/>
      <c r="O147" s="204"/>
    </row>
    <row r="148" spans="1:15" x14ac:dyDescent="0.25">
      <c r="A148" s="105">
        <v>42205</v>
      </c>
      <c r="B148" s="105" t="s">
        <v>882</v>
      </c>
      <c r="C148" s="105">
        <v>221</v>
      </c>
      <c r="D148" s="105" t="s">
        <v>907</v>
      </c>
      <c r="E148" s="105">
        <v>17290</v>
      </c>
      <c r="F148" s="105" t="s">
        <v>830</v>
      </c>
      <c r="G148" s="105" t="s">
        <v>804</v>
      </c>
      <c r="H148" s="105" t="s">
        <v>805</v>
      </c>
      <c r="I148" s="106">
        <v>-80314</v>
      </c>
      <c r="J148" s="47"/>
      <c r="K148" s="66" t="s">
        <v>97</v>
      </c>
      <c r="L148" s="107"/>
      <c r="M148" s="107"/>
      <c r="N148" s="107"/>
      <c r="O148" s="204"/>
    </row>
    <row r="149" spans="1:15" x14ac:dyDescent="0.25">
      <c r="A149" s="105">
        <v>42206</v>
      </c>
      <c r="B149" s="105" t="s">
        <v>877</v>
      </c>
      <c r="C149" s="105">
        <v>221</v>
      </c>
      <c r="D149" s="105" t="s">
        <v>907</v>
      </c>
      <c r="E149" s="105">
        <v>10100</v>
      </c>
      <c r="F149" s="105" t="s">
        <v>803</v>
      </c>
      <c r="G149" s="105" t="s">
        <v>804</v>
      </c>
      <c r="H149" s="105" t="s">
        <v>805</v>
      </c>
      <c r="I149" s="106">
        <v>78195</v>
      </c>
      <c r="J149" s="47"/>
      <c r="K149" s="66" t="s">
        <v>90</v>
      </c>
      <c r="L149" s="107"/>
      <c r="M149" s="107"/>
      <c r="N149" s="107"/>
      <c r="O149" s="204"/>
    </row>
    <row r="150" spans="1:15" x14ac:dyDescent="0.25">
      <c r="A150" s="105">
        <v>42206</v>
      </c>
      <c r="B150" s="105" t="s">
        <v>877</v>
      </c>
      <c r="C150" s="105">
        <v>221</v>
      </c>
      <c r="D150" s="105" t="s">
        <v>907</v>
      </c>
      <c r="E150" s="105">
        <v>10752</v>
      </c>
      <c r="F150" s="105" t="s">
        <v>912</v>
      </c>
      <c r="G150" s="105" t="s">
        <v>804</v>
      </c>
      <c r="H150" s="105" t="s">
        <v>805</v>
      </c>
      <c r="I150" s="106">
        <v>29035</v>
      </c>
      <c r="J150" s="47"/>
      <c r="K150" s="66" t="s">
        <v>90</v>
      </c>
      <c r="L150" s="107"/>
      <c r="M150" s="107"/>
      <c r="N150" s="107"/>
      <c r="O150" s="204"/>
    </row>
    <row r="151" spans="1:15" x14ac:dyDescent="0.25">
      <c r="A151" s="105">
        <v>42206</v>
      </c>
      <c r="B151" s="105" t="s">
        <v>877</v>
      </c>
      <c r="C151" s="105">
        <v>221</v>
      </c>
      <c r="D151" s="105" t="s">
        <v>907</v>
      </c>
      <c r="E151" s="105">
        <v>10900</v>
      </c>
      <c r="F151" s="105" t="s">
        <v>802</v>
      </c>
      <c r="G151" s="105" t="s">
        <v>804</v>
      </c>
      <c r="H151" s="105" t="s">
        <v>805</v>
      </c>
      <c r="I151" s="106">
        <v>14548</v>
      </c>
      <c r="J151" s="47"/>
      <c r="K151" s="66" t="s">
        <v>91</v>
      </c>
      <c r="L151" s="107"/>
      <c r="M151" s="107"/>
      <c r="N151" s="107"/>
      <c r="O151" s="204"/>
    </row>
    <row r="152" spans="1:15" x14ac:dyDescent="0.25">
      <c r="A152" s="105">
        <v>42206</v>
      </c>
      <c r="B152" s="105" t="s">
        <v>877</v>
      </c>
      <c r="C152" s="105">
        <v>221</v>
      </c>
      <c r="D152" s="105" t="s">
        <v>907</v>
      </c>
      <c r="E152" s="105">
        <v>10990</v>
      </c>
      <c r="F152" s="105" t="s">
        <v>123</v>
      </c>
      <c r="G152" s="105" t="s">
        <v>804</v>
      </c>
      <c r="H152" s="105" t="s">
        <v>805</v>
      </c>
      <c r="I152" s="106">
        <v>15676</v>
      </c>
      <c r="J152" s="47"/>
      <c r="K152" s="66" t="s">
        <v>92</v>
      </c>
      <c r="L152" s="107"/>
      <c r="M152" s="107"/>
      <c r="N152" s="107"/>
      <c r="O152" s="204"/>
    </row>
    <row r="153" spans="1:15" x14ac:dyDescent="0.25">
      <c r="A153" s="105">
        <v>42206</v>
      </c>
      <c r="B153" s="105" t="s">
        <v>877</v>
      </c>
      <c r="C153" s="105">
        <v>221</v>
      </c>
      <c r="D153" s="105" t="s">
        <v>907</v>
      </c>
      <c r="E153" s="105">
        <v>11200</v>
      </c>
      <c r="F153" s="105" t="s">
        <v>857</v>
      </c>
      <c r="G153" s="105" t="s">
        <v>804</v>
      </c>
      <c r="H153" s="105" t="s">
        <v>805</v>
      </c>
      <c r="I153" s="106">
        <v>11463</v>
      </c>
      <c r="J153" s="47"/>
      <c r="K153" s="66" t="s">
        <v>94</v>
      </c>
      <c r="L153" s="107"/>
      <c r="M153" s="107"/>
      <c r="N153" s="107"/>
      <c r="O153" s="204"/>
    </row>
    <row r="154" spans="1:15" x14ac:dyDescent="0.25">
      <c r="A154" s="105">
        <v>42206</v>
      </c>
      <c r="B154" s="105" t="s">
        <v>877</v>
      </c>
      <c r="C154" s="105">
        <v>221</v>
      </c>
      <c r="D154" s="105" t="s">
        <v>907</v>
      </c>
      <c r="E154" s="105">
        <v>11201</v>
      </c>
      <c r="F154" s="105" t="s">
        <v>858</v>
      </c>
      <c r="G154" s="105" t="s">
        <v>804</v>
      </c>
      <c r="H154" s="105" t="s">
        <v>805</v>
      </c>
      <c r="I154" s="106">
        <v>160</v>
      </c>
      <c r="J154" s="47"/>
      <c r="K154" s="66" t="s">
        <v>94</v>
      </c>
      <c r="L154" s="107"/>
      <c r="M154" s="107"/>
      <c r="N154" s="107"/>
      <c r="O154" s="204"/>
    </row>
    <row r="155" spans="1:15" x14ac:dyDescent="0.25">
      <c r="A155" s="105">
        <v>42206</v>
      </c>
      <c r="B155" s="105" t="s">
        <v>877</v>
      </c>
      <c r="C155" s="105">
        <v>221</v>
      </c>
      <c r="D155" s="105" t="s">
        <v>907</v>
      </c>
      <c r="E155" s="105">
        <v>11703</v>
      </c>
      <c r="F155" s="105" t="s">
        <v>919</v>
      </c>
      <c r="G155" s="105" t="s">
        <v>804</v>
      </c>
      <c r="H155" s="105" t="s">
        <v>805</v>
      </c>
      <c r="I155" s="106">
        <v>394</v>
      </c>
      <c r="J155" s="47"/>
      <c r="K155" s="66" t="s">
        <v>94</v>
      </c>
      <c r="L155" s="107"/>
      <c r="M155" s="107"/>
      <c r="N155" s="107"/>
      <c r="O155" s="204"/>
    </row>
    <row r="156" spans="1:15" x14ac:dyDescent="0.25">
      <c r="A156" s="105">
        <v>42206</v>
      </c>
      <c r="B156" s="105" t="s">
        <v>877</v>
      </c>
      <c r="C156" s="105">
        <v>221</v>
      </c>
      <c r="D156" s="105" t="s">
        <v>907</v>
      </c>
      <c r="E156" s="105">
        <v>11800</v>
      </c>
      <c r="F156" s="105" t="s">
        <v>913</v>
      </c>
      <c r="G156" s="105" t="s">
        <v>804</v>
      </c>
      <c r="H156" s="105" t="s">
        <v>805</v>
      </c>
      <c r="I156" s="106">
        <v>21782</v>
      </c>
      <c r="J156" s="47"/>
      <c r="K156" s="66" t="s">
        <v>94</v>
      </c>
      <c r="L156" s="107"/>
      <c r="M156" s="107"/>
      <c r="N156" s="107"/>
      <c r="O156" s="204"/>
    </row>
    <row r="157" spans="1:15" x14ac:dyDescent="0.25">
      <c r="A157" s="105">
        <v>42206</v>
      </c>
      <c r="B157" s="105" t="s">
        <v>877</v>
      </c>
      <c r="C157" s="105">
        <v>221</v>
      </c>
      <c r="D157" s="105" t="s">
        <v>907</v>
      </c>
      <c r="E157" s="105">
        <v>11850</v>
      </c>
      <c r="F157" s="105" t="s">
        <v>914</v>
      </c>
      <c r="G157" s="105" t="s">
        <v>804</v>
      </c>
      <c r="H157" s="105" t="s">
        <v>805</v>
      </c>
      <c r="I157" s="106">
        <v>0</v>
      </c>
      <c r="J157" s="47"/>
      <c r="K157" s="66" t="s">
        <v>94</v>
      </c>
      <c r="L157" s="107"/>
      <c r="M157" s="107"/>
      <c r="N157" s="107"/>
      <c r="O157" s="204"/>
    </row>
    <row r="158" spans="1:15" x14ac:dyDescent="0.25">
      <c r="A158" s="105">
        <v>42206</v>
      </c>
      <c r="B158" s="105" t="s">
        <v>877</v>
      </c>
      <c r="C158" s="105">
        <v>221</v>
      </c>
      <c r="D158" s="105" t="s">
        <v>907</v>
      </c>
      <c r="E158" s="105">
        <v>11851</v>
      </c>
      <c r="F158" s="105" t="s">
        <v>915</v>
      </c>
      <c r="G158" s="105" t="s">
        <v>804</v>
      </c>
      <c r="H158" s="105" t="s">
        <v>805</v>
      </c>
      <c r="I158" s="106">
        <v>0</v>
      </c>
      <c r="J158" s="47"/>
      <c r="K158" s="66" t="s">
        <v>94</v>
      </c>
      <c r="L158" s="107"/>
      <c r="M158" s="107"/>
      <c r="N158" s="107"/>
      <c r="O158" s="204"/>
    </row>
    <row r="159" spans="1:15" x14ac:dyDescent="0.25">
      <c r="A159" s="105">
        <v>42206</v>
      </c>
      <c r="B159" s="105" t="s">
        <v>877</v>
      </c>
      <c r="C159" s="105">
        <v>221</v>
      </c>
      <c r="D159" s="105" t="s">
        <v>907</v>
      </c>
      <c r="E159" s="105">
        <v>11950</v>
      </c>
      <c r="F159" s="105" t="s">
        <v>916</v>
      </c>
      <c r="G159" s="105" t="s">
        <v>804</v>
      </c>
      <c r="H159" s="105" t="s">
        <v>805</v>
      </c>
      <c r="I159" s="106">
        <v>40562</v>
      </c>
      <c r="J159" s="47"/>
      <c r="K159" s="66" t="s">
        <v>94</v>
      </c>
      <c r="L159" s="107"/>
      <c r="M159" s="107"/>
      <c r="N159" s="107"/>
      <c r="O159" s="204"/>
    </row>
    <row r="160" spans="1:15" x14ac:dyDescent="0.25">
      <c r="A160" s="105">
        <v>42206</v>
      </c>
      <c r="B160" s="105" t="s">
        <v>877</v>
      </c>
      <c r="C160" s="105">
        <v>221</v>
      </c>
      <c r="D160" s="105" t="s">
        <v>907</v>
      </c>
      <c r="E160" s="105">
        <v>11951</v>
      </c>
      <c r="F160" s="105" t="s">
        <v>815</v>
      </c>
      <c r="G160" s="105" t="s">
        <v>804</v>
      </c>
      <c r="H160" s="105" t="s">
        <v>805</v>
      </c>
      <c r="I160" s="106">
        <v>7564</v>
      </c>
      <c r="J160" s="47"/>
      <c r="K160" s="66" t="s">
        <v>94</v>
      </c>
      <c r="L160" s="107"/>
      <c r="M160" s="107"/>
      <c r="N160" s="107"/>
      <c r="O160" s="204"/>
    </row>
    <row r="161" spans="1:15" x14ac:dyDescent="0.25">
      <c r="A161" s="105">
        <v>42206</v>
      </c>
      <c r="B161" s="105" t="s">
        <v>877</v>
      </c>
      <c r="C161" s="105">
        <v>221</v>
      </c>
      <c r="D161" s="105" t="s">
        <v>907</v>
      </c>
      <c r="E161" s="105">
        <v>12001</v>
      </c>
      <c r="F161" s="105" t="s">
        <v>917</v>
      </c>
      <c r="G161" s="105" t="s">
        <v>804</v>
      </c>
      <c r="H161" s="105" t="s">
        <v>805</v>
      </c>
      <c r="I161" s="106">
        <v>0</v>
      </c>
      <c r="J161" s="47"/>
      <c r="K161" s="66" t="s">
        <v>94</v>
      </c>
      <c r="L161" s="107"/>
      <c r="M161" s="107"/>
      <c r="N161" s="107"/>
      <c r="O161" s="204"/>
    </row>
    <row r="162" spans="1:15" x14ac:dyDescent="0.25">
      <c r="A162" s="105">
        <v>42206</v>
      </c>
      <c r="B162" s="105" t="s">
        <v>877</v>
      </c>
      <c r="C162" s="105">
        <v>221</v>
      </c>
      <c r="D162" s="105" t="s">
        <v>907</v>
      </c>
      <c r="E162" s="105">
        <v>12100</v>
      </c>
      <c r="F162" s="105" t="s">
        <v>918</v>
      </c>
      <c r="G162" s="105" t="s">
        <v>804</v>
      </c>
      <c r="H162" s="105" t="s">
        <v>805</v>
      </c>
      <c r="I162" s="106">
        <v>16817</v>
      </c>
      <c r="J162" s="47"/>
      <c r="K162" s="66" t="s">
        <v>94</v>
      </c>
      <c r="L162" s="107"/>
      <c r="M162" s="107"/>
      <c r="N162" s="107"/>
      <c r="O162" s="204"/>
    </row>
    <row r="163" spans="1:15" x14ac:dyDescent="0.25">
      <c r="A163" s="105">
        <v>42206</v>
      </c>
      <c r="B163" s="105" t="s">
        <v>877</v>
      </c>
      <c r="C163" s="105">
        <v>221</v>
      </c>
      <c r="D163" s="105" t="s">
        <v>907</v>
      </c>
      <c r="E163" s="105">
        <v>12300</v>
      </c>
      <c r="F163" s="105" t="s">
        <v>863</v>
      </c>
      <c r="G163" s="105" t="s">
        <v>804</v>
      </c>
      <c r="H163" s="105" t="s">
        <v>805</v>
      </c>
      <c r="I163" s="106">
        <v>62463</v>
      </c>
      <c r="J163" s="47"/>
      <c r="K163" s="66" t="s">
        <v>94</v>
      </c>
      <c r="L163" s="107"/>
      <c r="M163" s="107"/>
      <c r="N163" s="107"/>
      <c r="O163" s="204"/>
    </row>
    <row r="164" spans="1:15" x14ac:dyDescent="0.25">
      <c r="A164" s="105">
        <v>42206</v>
      </c>
      <c r="B164" s="105" t="s">
        <v>877</v>
      </c>
      <c r="C164" s="105">
        <v>221</v>
      </c>
      <c r="D164" s="105" t="s">
        <v>907</v>
      </c>
      <c r="E164" s="105">
        <v>12400</v>
      </c>
      <c r="F164" s="105" t="s">
        <v>829</v>
      </c>
      <c r="G164" s="105" t="s">
        <v>804</v>
      </c>
      <c r="H164" s="105" t="s">
        <v>805</v>
      </c>
      <c r="I164" s="106">
        <v>12245</v>
      </c>
      <c r="J164" s="47"/>
      <c r="K164" s="66" t="s">
        <v>94</v>
      </c>
      <c r="L164" s="107"/>
      <c r="M164" s="107"/>
      <c r="N164" s="107"/>
      <c r="O164" s="204"/>
    </row>
    <row r="165" spans="1:15" x14ac:dyDescent="0.25">
      <c r="A165" s="105">
        <v>42206</v>
      </c>
      <c r="B165" s="105" t="s">
        <v>877</v>
      </c>
      <c r="C165" s="105">
        <v>221</v>
      </c>
      <c r="D165" s="105" t="s">
        <v>907</v>
      </c>
      <c r="E165" s="105">
        <v>12500</v>
      </c>
      <c r="F165" s="105" t="s">
        <v>880</v>
      </c>
      <c r="G165" s="105" t="s">
        <v>804</v>
      </c>
      <c r="H165" s="105" t="s">
        <v>805</v>
      </c>
      <c r="I165" s="106">
        <v>3752</v>
      </c>
      <c r="J165" s="47"/>
      <c r="K165" s="66" t="s">
        <v>94</v>
      </c>
      <c r="L165" s="107"/>
      <c r="M165" s="107"/>
      <c r="N165" s="107"/>
      <c r="O165" s="204"/>
    </row>
    <row r="166" spans="1:15" x14ac:dyDescent="0.25">
      <c r="A166" s="105">
        <v>42206</v>
      </c>
      <c r="B166" s="105" t="s">
        <v>877</v>
      </c>
      <c r="C166" s="105">
        <v>221</v>
      </c>
      <c r="D166" s="105" t="s">
        <v>907</v>
      </c>
      <c r="E166" s="105">
        <v>14290</v>
      </c>
      <c r="F166" s="105" t="s">
        <v>830</v>
      </c>
      <c r="G166" s="105" t="s">
        <v>804</v>
      </c>
      <c r="H166" s="105" t="s">
        <v>805</v>
      </c>
      <c r="I166" s="106">
        <v>43468</v>
      </c>
      <c r="J166" s="47"/>
      <c r="K166" s="66" t="s">
        <v>95</v>
      </c>
      <c r="L166" s="107"/>
      <c r="M166" s="107"/>
      <c r="N166" s="107"/>
      <c r="O166" s="204"/>
    </row>
    <row r="167" spans="1:15" x14ac:dyDescent="0.25">
      <c r="A167" s="105">
        <v>42206</v>
      </c>
      <c r="B167" s="105" t="s">
        <v>877</v>
      </c>
      <c r="C167" s="105">
        <v>221</v>
      </c>
      <c r="D167" s="105" t="s">
        <v>907</v>
      </c>
      <c r="E167" s="105">
        <v>17100</v>
      </c>
      <c r="F167" s="105" t="s">
        <v>810</v>
      </c>
      <c r="G167" s="105" t="s">
        <v>804</v>
      </c>
      <c r="H167" s="105" t="s">
        <v>805</v>
      </c>
      <c r="I167" s="106">
        <v>-1081</v>
      </c>
      <c r="J167" s="47"/>
      <c r="K167" s="66" t="s">
        <v>96</v>
      </c>
      <c r="L167" s="107"/>
      <c r="M167" s="107"/>
      <c r="N167" s="107"/>
      <c r="O167" s="204"/>
    </row>
    <row r="168" spans="1:15" x14ac:dyDescent="0.25">
      <c r="A168" s="105">
        <v>42206</v>
      </c>
      <c r="B168" s="105" t="s">
        <v>877</v>
      </c>
      <c r="C168" s="105">
        <v>221</v>
      </c>
      <c r="D168" s="105" t="s">
        <v>907</v>
      </c>
      <c r="E168" s="105">
        <v>17290</v>
      </c>
      <c r="F168" s="105" t="s">
        <v>830</v>
      </c>
      <c r="G168" s="105" t="s">
        <v>804</v>
      </c>
      <c r="H168" s="105" t="s">
        <v>805</v>
      </c>
      <c r="I168" s="106">
        <v>-43468</v>
      </c>
      <c r="J168" s="47"/>
      <c r="K168" s="66" t="s">
        <v>97</v>
      </c>
      <c r="L168" s="107"/>
      <c r="M168" s="107"/>
      <c r="N168" s="107"/>
      <c r="O168" s="204"/>
    </row>
    <row r="169" spans="1:15" x14ac:dyDescent="0.25">
      <c r="A169" s="105">
        <v>42207</v>
      </c>
      <c r="B169" s="105" t="s">
        <v>881</v>
      </c>
      <c r="C169" s="105">
        <v>221</v>
      </c>
      <c r="D169" s="105" t="s">
        <v>907</v>
      </c>
      <c r="E169" s="105">
        <v>10300</v>
      </c>
      <c r="F169" s="105" t="s">
        <v>800</v>
      </c>
      <c r="G169" s="105" t="s">
        <v>804</v>
      </c>
      <c r="H169" s="105" t="s">
        <v>805</v>
      </c>
      <c r="I169" s="106">
        <v>2949</v>
      </c>
      <c r="J169" s="47"/>
      <c r="K169" s="66" t="s">
        <v>90</v>
      </c>
      <c r="L169" s="107"/>
      <c r="M169" s="107"/>
      <c r="N169" s="107"/>
      <c r="O169" s="204"/>
    </row>
    <row r="170" spans="1:15" x14ac:dyDescent="0.25">
      <c r="A170" s="105">
        <v>42207</v>
      </c>
      <c r="B170" s="105" t="s">
        <v>881</v>
      </c>
      <c r="C170" s="105">
        <v>221</v>
      </c>
      <c r="D170" s="105" t="s">
        <v>907</v>
      </c>
      <c r="E170" s="105">
        <v>10750</v>
      </c>
      <c r="F170" s="105" t="s">
        <v>911</v>
      </c>
      <c r="G170" s="105" t="s">
        <v>804</v>
      </c>
      <c r="H170" s="105" t="s">
        <v>805</v>
      </c>
      <c r="I170" s="106">
        <v>251218</v>
      </c>
      <c r="J170" s="47"/>
      <c r="K170" s="66" t="s">
        <v>90</v>
      </c>
      <c r="L170" s="107"/>
      <c r="M170" s="107"/>
      <c r="N170" s="107"/>
      <c r="O170" s="204"/>
    </row>
    <row r="171" spans="1:15" x14ac:dyDescent="0.25">
      <c r="A171" s="105">
        <v>42207</v>
      </c>
      <c r="B171" s="105" t="s">
        <v>881</v>
      </c>
      <c r="C171" s="105">
        <v>221</v>
      </c>
      <c r="D171" s="105" t="s">
        <v>907</v>
      </c>
      <c r="E171" s="105">
        <v>10752</v>
      </c>
      <c r="F171" s="105" t="s">
        <v>912</v>
      </c>
      <c r="G171" s="105" t="s">
        <v>804</v>
      </c>
      <c r="H171" s="105" t="s">
        <v>805</v>
      </c>
      <c r="I171" s="106">
        <v>46077</v>
      </c>
      <c r="J171" s="47"/>
      <c r="K171" s="66" t="s">
        <v>90</v>
      </c>
      <c r="L171" s="107"/>
      <c r="M171" s="107"/>
      <c r="N171" s="107"/>
      <c r="O171" s="204"/>
    </row>
    <row r="172" spans="1:15" x14ac:dyDescent="0.25">
      <c r="A172" s="105">
        <v>42207</v>
      </c>
      <c r="B172" s="105" t="s">
        <v>881</v>
      </c>
      <c r="C172" s="105">
        <v>221</v>
      </c>
      <c r="D172" s="105" t="s">
        <v>907</v>
      </c>
      <c r="E172" s="105">
        <v>10900</v>
      </c>
      <c r="F172" s="105" t="s">
        <v>802</v>
      </c>
      <c r="G172" s="105" t="s">
        <v>804</v>
      </c>
      <c r="H172" s="105" t="s">
        <v>805</v>
      </c>
      <c r="I172" s="106">
        <v>43651</v>
      </c>
      <c r="J172" s="47"/>
      <c r="K172" s="66" t="s">
        <v>91</v>
      </c>
      <c r="L172" s="107"/>
      <c r="M172" s="107"/>
      <c r="N172" s="107"/>
      <c r="O172" s="204"/>
    </row>
    <row r="173" spans="1:15" x14ac:dyDescent="0.25">
      <c r="A173" s="105">
        <v>42207</v>
      </c>
      <c r="B173" s="105" t="s">
        <v>881</v>
      </c>
      <c r="C173" s="105">
        <v>221</v>
      </c>
      <c r="D173" s="105" t="s">
        <v>907</v>
      </c>
      <c r="E173" s="105">
        <v>10990</v>
      </c>
      <c r="F173" s="105" t="s">
        <v>123</v>
      </c>
      <c r="G173" s="105" t="s">
        <v>804</v>
      </c>
      <c r="H173" s="105" t="s">
        <v>805</v>
      </c>
      <c r="I173" s="106">
        <v>48447</v>
      </c>
      <c r="J173" s="47"/>
      <c r="K173" s="66" t="s">
        <v>92</v>
      </c>
      <c r="L173" s="107"/>
      <c r="M173" s="107"/>
      <c r="N173" s="107"/>
      <c r="O173" s="204"/>
    </row>
    <row r="174" spans="1:15" x14ac:dyDescent="0.25">
      <c r="A174" s="105">
        <v>42207</v>
      </c>
      <c r="B174" s="105" t="s">
        <v>881</v>
      </c>
      <c r="C174" s="105">
        <v>221</v>
      </c>
      <c r="D174" s="105" t="s">
        <v>907</v>
      </c>
      <c r="E174" s="105">
        <v>11200</v>
      </c>
      <c r="F174" s="105" t="s">
        <v>857</v>
      </c>
      <c r="G174" s="105" t="s">
        <v>804</v>
      </c>
      <c r="H174" s="105" t="s">
        <v>805</v>
      </c>
      <c r="I174" s="106">
        <v>7562</v>
      </c>
      <c r="J174" s="47"/>
      <c r="K174" s="66" t="s">
        <v>94</v>
      </c>
      <c r="L174" s="107"/>
      <c r="M174" s="107"/>
      <c r="N174" s="107"/>
      <c r="O174" s="204"/>
    </row>
    <row r="175" spans="1:15" x14ac:dyDescent="0.25">
      <c r="A175" s="105">
        <v>42207</v>
      </c>
      <c r="B175" s="105" t="s">
        <v>881</v>
      </c>
      <c r="C175" s="105">
        <v>221</v>
      </c>
      <c r="D175" s="105" t="s">
        <v>907</v>
      </c>
      <c r="E175" s="105">
        <v>11703</v>
      </c>
      <c r="F175" s="105" t="s">
        <v>919</v>
      </c>
      <c r="G175" s="105" t="s">
        <v>804</v>
      </c>
      <c r="H175" s="105" t="s">
        <v>805</v>
      </c>
      <c r="I175" s="106">
        <v>394</v>
      </c>
      <c r="J175" s="47"/>
      <c r="K175" s="66" t="s">
        <v>94</v>
      </c>
      <c r="L175" s="107"/>
      <c r="M175" s="107"/>
      <c r="N175" s="107"/>
      <c r="O175" s="204"/>
    </row>
    <row r="176" spans="1:15" x14ac:dyDescent="0.25">
      <c r="A176" s="105">
        <v>42207</v>
      </c>
      <c r="B176" s="105" t="s">
        <v>881</v>
      </c>
      <c r="C176" s="105">
        <v>221</v>
      </c>
      <c r="D176" s="105" t="s">
        <v>907</v>
      </c>
      <c r="E176" s="105">
        <v>11800</v>
      </c>
      <c r="F176" s="105" t="s">
        <v>913</v>
      </c>
      <c r="G176" s="105" t="s">
        <v>804</v>
      </c>
      <c r="H176" s="105" t="s">
        <v>805</v>
      </c>
      <c r="I176" s="106">
        <v>28778</v>
      </c>
      <c r="J176" s="47"/>
      <c r="K176" s="66" t="s">
        <v>94</v>
      </c>
      <c r="L176" s="107"/>
      <c r="M176" s="107"/>
      <c r="N176" s="107"/>
      <c r="O176" s="204"/>
    </row>
    <row r="177" spans="1:15" x14ac:dyDescent="0.25">
      <c r="A177" s="105">
        <v>42207</v>
      </c>
      <c r="B177" s="105" t="s">
        <v>881</v>
      </c>
      <c r="C177" s="105">
        <v>221</v>
      </c>
      <c r="D177" s="105" t="s">
        <v>907</v>
      </c>
      <c r="E177" s="105">
        <v>11850</v>
      </c>
      <c r="F177" s="105" t="s">
        <v>914</v>
      </c>
      <c r="G177" s="105" t="s">
        <v>804</v>
      </c>
      <c r="H177" s="105" t="s">
        <v>805</v>
      </c>
      <c r="I177" s="106">
        <v>0</v>
      </c>
      <c r="J177" s="47"/>
      <c r="K177" s="66" t="s">
        <v>94</v>
      </c>
      <c r="L177" s="107"/>
      <c r="M177" s="107"/>
      <c r="N177" s="107"/>
      <c r="O177" s="204"/>
    </row>
    <row r="178" spans="1:15" x14ac:dyDescent="0.25">
      <c r="A178" s="105">
        <v>42207</v>
      </c>
      <c r="B178" s="105" t="s">
        <v>881</v>
      </c>
      <c r="C178" s="105">
        <v>221</v>
      </c>
      <c r="D178" s="105" t="s">
        <v>907</v>
      </c>
      <c r="E178" s="105">
        <v>11851</v>
      </c>
      <c r="F178" s="105" t="s">
        <v>915</v>
      </c>
      <c r="G178" s="105" t="s">
        <v>804</v>
      </c>
      <c r="H178" s="105" t="s">
        <v>805</v>
      </c>
      <c r="I178" s="106">
        <v>0</v>
      </c>
      <c r="J178" s="47"/>
      <c r="K178" s="66" t="s">
        <v>94</v>
      </c>
      <c r="L178" s="107"/>
      <c r="M178" s="107"/>
      <c r="N178" s="107"/>
      <c r="O178" s="204"/>
    </row>
    <row r="179" spans="1:15" x14ac:dyDescent="0.25">
      <c r="A179" s="105">
        <v>42207</v>
      </c>
      <c r="B179" s="105" t="s">
        <v>881</v>
      </c>
      <c r="C179" s="105">
        <v>221</v>
      </c>
      <c r="D179" s="105" t="s">
        <v>907</v>
      </c>
      <c r="E179" s="105">
        <v>11950</v>
      </c>
      <c r="F179" s="105" t="s">
        <v>916</v>
      </c>
      <c r="G179" s="105" t="s">
        <v>804</v>
      </c>
      <c r="H179" s="105" t="s">
        <v>805</v>
      </c>
      <c r="I179" s="106">
        <v>24432</v>
      </c>
      <c r="J179" s="47"/>
      <c r="K179" s="66" t="s">
        <v>94</v>
      </c>
      <c r="L179" s="107"/>
      <c r="M179" s="107"/>
      <c r="N179" s="107"/>
      <c r="O179" s="204"/>
    </row>
    <row r="180" spans="1:15" x14ac:dyDescent="0.25">
      <c r="A180" s="105">
        <v>42207</v>
      </c>
      <c r="B180" s="105" t="s">
        <v>881</v>
      </c>
      <c r="C180" s="105">
        <v>221</v>
      </c>
      <c r="D180" s="105" t="s">
        <v>907</v>
      </c>
      <c r="E180" s="105">
        <v>11951</v>
      </c>
      <c r="F180" s="105" t="s">
        <v>815</v>
      </c>
      <c r="G180" s="105" t="s">
        <v>804</v>
      </c>
      <c r="H180" s="105" t="s">
        <v>805</v>
      </c>
      <c r="I180" s="106">
        <v>5609</v>
      </c>
      <c r="J180" s="47"/>
      <c r="K180" s="66" t="s">
        <v>94</v>
      </c>
      <c r="L180" s="107"/>
      <c r="M180" s="107"/>
      <c r="N180" s="107"/>
      <c r="O180" s="204"/>
    </row>
    <row r="181" spans="1:15" x14ac:dyDescent="0.25">
      <c r="A181" s="105">
        <v>42207</v>
      </c>
      <c r="B181" s="105" t="s">
        <v>881</v>
      </c>
      <c r="C181" s="105">
        <v>221</v>
      </c>
      <c r="D181" s="105" t="s">
        <v>907</v>
      </c>
      <c r="E181" s="105">
        <v>12000</v>
      </c>
      <c r="F181" s="105" t="s">
        <v>828</v>
      </c>
      <c r="G181" s="105" t="s">
        <v>804</v>
      </c>
      <c r="H181" s="105" t="s">
        <v>805</v>
      </c>
      <c r="I181" s="106">
        <v>964</v>
      </c>
      <c r="J181" s="47"/>
      <c r="K181" s="66" t="s">
        <v>94</v>
      </c>
      <c r="L181" s="107"/>
      <c r="M181" s="107"/>
      <c r="N181" s="107"/>
      <c r="O181" s="204"/>
    </row>
    <row r="182" spans="1:15" x14ac:dyDescent="0.25">
      <c r="A182" s="105">
        <v>42207</v>
      </c>
      <c r="B182" s="105" t="s">
        <v>881</v>
      </c>
      <c r="C182" s="105">
        <v>221</v>
      </c>
      <c r="D182" s="105" t="s">
        <v>907</v>
      </c>
      <c r="E182" s="105">
        <v>12100</v>
      </c>
      <c r="F182" s="105" t="s">
        <v>918</v>
      </c>
      <c r="G182" s="105" t="s">
        <v>804</v>
      </c>
      <c r="H182" s="105" t="s">
        <v>805</v>
      </c>
      <c r="I182" s="106">
        <v>16817</v>
      </c>
      <c r="J182" s="47"/>
      <c r="K182" s="66" t="s">
        <v>94</v>
      </c>
      <c r="L182" s="107"/>
      <c r="M182" s="107"/>
      <c r="N182" s="107"/>
      <c r="O182" s="204"/>
    </row>
    <row r="183" spans="1:15" x14ac:dyDescent="0.25">
      <c r="A183" s="105">
        <v>42207</v>
      </c>
      <c r="B183" s="105" t="s">
        <v>881</v>
      </c>
      <c r="C183" s="105">
        <v>221</v>
      </c>
      <c r="D183" s="105" t="s">
        <v>907</v>
      </c>
      <c r="E183" s="105">
        <v>12300</v>
      </c>
      <c r="F183" s="105" t="s">
        <v>863</v>
      </c>
      <c r="G183" s="105" t="s">
        <v>804</v>
      </c>
      <c r="H183" s="105" t="s">
        <v>805</v>
      </c>
      <c r="I183" s="106">
        <v>49356</v>
      </c>
      <c r="J183" s="47"/>
      <c r="K183" s="66" t="s">
        <v>94</v>
      </c>
      <c r="L183" s="107"/>
      <c r="M183" s="107"/>
      <c r="N183" s="107"/>
      <c r="O183" s="204"/>
    </row>
    <row r="184" spans="1:15" x14ac:dyDescent="0.25">
      <c r="A184" s="105">
        <v>42207</v>
      </c>
      <c r="B184" s="105" t="s">
        <v>881</v>
      </c>
      <c r="C184" s="105">
        <v>221</v>
      </c>
      <c r="D184" s="105" t="s">
        <v>907</v>
      </c>
      <c r="E184" s="105">
        <v>12400</v>
      </c>
      <c r="F184" s="105" t="s">
        <v>829</v>
      </c>
      <c r="G184" s="105" t="s">
        <v>804</v>
      </c>
      <c r="H184" s="105" t="s">
        <v>805</v>
      </c>
      <c r="I184" s="106">
        <v>3686</v>
      </c>
      <c r="J184" s="47"/>
      <c r="K184" s="66" t="s">
        <v>94</v>
      </c>
      <c r="L184" s="107"/>
      <c r="M184" s="107"/>
      <c r="N184" s="107"/>
      <c r="O184" s="204"/>
    </row>
    <row r="185" spans="1:15" x14ac:dyDescent="0.25">
      <c r="A185" s="105">
        <v>42207</v>
      </c>
      <c r="B185" s="105" t="s">
        <v>881</v>
      </c>
      <c r="C185" s="105">
        <v>221</v>
      </c>
      <c r="D185" s="105" t="s">
        <v>907</v>
      </c>
      <c r="E185" s="105">
        <v>14290</v>
      </c>
      <c r="F185" s="105" t="s">
        <v>830</v>
      </c>
      <c r="G185" s="105" t="s">
        <v>804</v>
      </c>
      <c r="H185" s="105" t="s">
        <v>805</v>
      </c>
      <c r="I185" s="106">
        <v>33579</v>
      </c>
      <c r="J185" s="47"/>
      <c r="K185" s="66" t="s">
        <v>95</v>
      </c>
      <c r="L185" s="107"/>
      <c r="M185" s="107"/>
      <c r="N185" s="107"/>
      <c r="O185" s="204"/>
    </row>
    <row r="186" spans="1:15" x14ac:dyDescent="0.25">
      <c r="A186" s="105">
        <v>42207</v>
      </c>
      <c r="B186" s="105" t="s">
        <v>881</v>
      </c>
      <c r="C186" s="105">
        <v>221</v>
      </c>
      <c r="D186" s="105" t="s">
        <v>907</v>
      </c>
      <c r="E186" s="105">
        <v>17100</v>
      </c>
      <c r="F186" s="105" t="s">
        <v>810</v>
      </c>
      <c r="G186" s="105" t="s">
        <v>804</v>
      </c>
      <c r="H186" s="105" t="s">
        <v>805</v>
      </c>
      <c r="I186" s="106">
        <v>-10600</v>
      </c>
      <c r="J186" s="47"/>
      <c r="K186" s="66" t="s">
        <v>96</v>
      </c>
      <c r="L186" s="107"/>
      <c r="M186" s="107"/>
      <c r="N186" s="107"/>
      <c r="O186" s="204"/>
    </row>
    <row r="187" spans="1:15" x14ac:dyDescent="0.25">
      <c r="A187" s="105">
        <v>42207</v>
      </c>
      <c r="B187" s="105" t="s">
        <v>881</v>
      </c>
      <c r="C187" s="105">
        <v>221</v>
      </c>
      <c r="D187" s="105" t="s">
        <v>907</v>
      </c>
      <c r="E187" s="105">
        <v>17290</v>
      </c>
      <c r="F187" s="105" t="s">
        <v>830</v>
      </c>
      <c r="G187" s="105" t="s">
        <v>804</v>
      </c>
      <c r="H187" s="105" t="s">
        <v>805</v>
      </c>
      <c r="I187" s="106">
        <v>-33579</v>
      </c>
      <c r="J187" s="47"/>
      <c r="K187" s="66" t="s">
        <v>97</v>
      </c>
      <c r="L187" s="107"/>
      <c r="M187" s="107"/>
      <c r="N187" s="107"/>
      <c r="O187" s="204"/>
    </row>
    <row r="188" spans="1:15" x14ac:dyDescent="0.25">
      <c r="A188" s="105">
        <v>42208</v>
      </c>
      <c r="B188" s="105" t="s">
        <v>889</v>
      </c>
      <c r="C188" s="105">
        <v>221</v>
      </c>
      <c r="D188" s="105" t="s">
        <v>907</v>
      </c>
      <c r="E188" s="105">
        <v>10100</v>
      </c>
      <c r="F188" s="105" t="s">
        <v>803</v>
      </c>
      <c r="G188" s="105" t="s">
        <v>804</v>
      </c>
      <c r="H188" s="105" t="s">
        <v>805</v>
      </c>
      <c r="I188" s="106">
        <v>36281</v>
      </c>
      <c r="J188" s="47"/>
      <c r="K188" s="66" t="s">
        <v>90</v>
      </c>
      <c r="L188" s="107"/>
      <c r="M188" s="107"/>
      <c r="N188" s="107"/>
      <c r="O188" s="204"/>
    </row>
    <row r="189" spans="1:15" x14ac:dyDescent="0.25">
      <c r="A189" s="105">
        <v>42208</v>
      </c>
      <c r="B189" s="105" t="s">
        <v>889</v>
      </c>
      <c r="C189" s="105">
        <v>221</v>
      </c>
      <c r="D189" s="105" t="s">
        <v>907</v>
      </c>
      <c r="E189" s="105">
        <v>10900</v>
      </c>
      <c r="F189" s="105" t="s">
        <v>802</v>
      </c>
      <c r="G189" s="105" t="s">
        <v>804</v>
      </c>
      <c r="H189" s="105" t="s">
        <v>805</v>
      </c>
      <c r="I189" s="106">
        <v>6647</v>
      </c>
      <c r="J189" s="47"/>
      <c r="K189" s="66" t="s">
        <v>91</v>
      </c>
      <c r="L189" s="107"/>
      <c r="M189" s="107"/>
      <c r="N189" s="107"/>
      <c r="O189" s="204"/>
    </row>
    <row r="190" spans="1:15" x14ac:dyDescent="0.25">
      <c r="A190" s="105">
        <v>42208</v>
      </c>
      <c r="B190" s="105" t="s">
        <v>889</v>
      </c>
      <c r="C190" s="105">
        <v>221</v>
      </c>
      <c r="D190" s="105" t="s">
        <v>907</v>
      </c>
      <c r="E190" s="105">
        <v>10990</v>
      </c>
      <c r="F190" s="105" t="s">
        <v>123</v>
      </c>
      <c r="G190" s="105" t="s">
        <v>804</v>
      </c>
      <c r="H190" s="105" t="s">
        <v>805</v>
      </c>
      <c r="I190" s="106">
        <v>5706</v>
      </c>
      <c r="J190" s="47"/>
      <c r="K190" s="66" t="s">
        <v>92</v>
      </c>
      <c r="L190" s="107"/>
      <c r="M190" s="107"/>
      <c r="N190" s="107"/>
      <c r="O190" s="204"/>
    </row>
    <row r="191" spans="1:15" x14ac:dyDescent="0.25">
      <c r="A191" s="105">
        <v>42208</v>
      </c>
      <c r="B191" s="105" t="s">
        <v>889</v>
      </c>
      <c r="C191" s="105">
        <v>221</v>
      </c>
      <c r="D191" s="105" t="s">
        <v>907</v>
      </c>
      <c r="E191" s="105">
        <v>11200</v>
      </c>
      <c r="F191" s="105" t="s">
        <v>857</v>
      </c>
      <c r="G191" s="105" t="s">
        <v>804</v>
      </c>
      <c r="H191" s="105" t="s">
        <v>805</v>
      </c>
      <c r="I191" s="106">
        <v>0</v>
      </c>
      <c r="J191" s="47"/>
      <c r="K191" s="66" t="s">
        <v>94</v>
      </c>
      <c r="L191" s="107"/>
      <c r="M191" s="107"/>
      <c r="N191" s="107"/>
      <c r="O191" s="204"/>
    </row>
    <row r="192" spans="1:15" x14ac:dyDescent="0.25">
      <c r="A192" s="105">
        <v>42208</v>
      </c>
      <c r="B192" s="105" t="s">
        <v>889</v>
      </c>
      <c r="C192" s="105">
        <v>221</v>
      </c>
      <c r="D192" s="105" t="s">
        <v>907</v>
      </c>
      <c r="E192" s="105">
        <v>11204</v>
      </c>
      <c r="F192" s="105" t="s">
        <v>878</v>
      </c>
      <c r="G192" s="105" t="s">
        <v>804</v>
      </c>
      <c r="H192" s="105" t="s">
        <v>805</v>
      </c>
      <c r="I192" s="106">
        <v>0</v>
      </c>
      <c r="J192" s="47"/>
      <c r="K192" s="66" t="s">
        <v>94</v>
      </c>
      <c r="L192" s="107"/>
      <c r="M192" s="107"/>
      <c r="N192" s="107"/>
      <c r="O192" s="204"/>
    </row>
    <row r="193" spans="1:15" x14ac:dyDescent="0.25">
      <c r="A193" s="105">
        <v>42208</v>
      </c>
      <c r="B193" s="105" t="s">
        <v>889</v>
      </c>
      <c r="C193" s="105">
        <v>221</v>
      </c>
      <c r="D193" s="105" t="s">
        <v>907</v>
      </c>
      <c r="E193" s="105">
        <v>11800</v>
      </c>
      <c r="F193" s="105" t="s">
        <v>913</v>
      </c>
      <c r="G193" s="105" t="s">
        <v>804</v>
      </c>
      <c r="H193" s="105" t="s">
        <v>805</v>
      </c>
      <c r="I193" s="106">
        <v>8369</v>
      </c>
      <c r="J193" s="47"/>
      <c r="K193" s="66" t="s">
        <v>94</v>
      </c>
      <c r="L193" s="107"/>
      <c r="M193" s="107"/>
      <c r="N193" s="107"/>
      <c r="O193" s="204"/>
    </row>
    <row r="194" spans="1:15" x14ac:dyDescent="0.25">
      <c r="A194" s="105">
        <v>42208</v>
      </c>
      <c r="B194" s="105" t="s">
        <v>889</v>
      </c>
      <c r="C194" s="105">
        <v>221</v>
      </c>
      <c r="D194" s="105" t="s">
        <v>907</v>
      </c>
      <c r="E194" s="105">
        <v>11850</v>
      </c>
      <c r="F194" s="105" t="s">
        <v>914</v>
      </c>
      <c r="G194" s="105" t="s">
        <v>804</v>
      </c>
      <c r="H194" s="105" t="s">
        <v>805</v>
      </c>
      <c r="I194" s="106">
        <v>0</v>
      </c>
      <c r="J194" s="47"/>
      <c r="K194" s="66" t="s">
        <v>94</v>
      </c>
      <c r="L194" s="107"/>
      <c r="M194" s="107"/>
      <c r="N194" s="107"/>
      <c r="O194" s="204"/>
    </row>
    <row r="195" spans="1:15" x14ac:dyDescent="0.25">
      <c r="A195" s="105">
        <v>42208</v>
      </c>
      <c r="B195" s="105" t="s">
        <v>889</v>
      </c>
      <c r="C195" s="105">
        <v>221</v>
      </c>
      <c r="D195" s="105" t="s">
        <v>907</v>
      </c>
      <c r="E195" s="105">
        <v>11950</v>
      </c>
      <c r="F195" s="105" t="s">
        <v>916</v>
      </c>
      <c r="G195" s="105" t="s">
        <v>804</v>
      </c>
      <c r="H195" s="105" t="s">
        <v>805</v>
      </c>
      <c r="I195" s="106">
        <v>19385</v>
      </c>
      <c r="J195" s="47"/>
      <c r="K195" s="66" t="s">
        <v>94</v>
      </c>
      <c r="L195" s="107"/>
      <c r="M195" s="107"/>
      <c r="N195" s="107"/>
      <c r="O195" s="204"/>
    </row>
    <row r="196" spans="1:15" x14ac:dyDescent="0.25">
      <c r="A196" s="105">
        <v>42208</v>
      </c>
      <c r="B196" s="105" t="s">
        <v>889</v>
      </c>
      <c r="C196" s="105">
        <v>221</v>
      </c>
      <c r="D196" s="105" t="s">
        <v>907</v>
      </c>
      <c r="E196" s="105">
        <v>11951</v>
      </c>
      <c r="F196" s="105" t="s">
        <v>815</v>
      </c>
      <c r="G196" s="105" t="s">
        <v>804</v>
      </c>
      <c r="H196" s="105" t="s">
        <v>805</v>
      </c>
      <c r="I196" s="106">
        <v>0</v>
      </c>
      <c r="J196" s="47"/>
      <c r="K196" s="66" t="s">
        <v>94</v>
      </c>
      <c r="L196" s="107"/>
      <c r="M196" s="107"/>
      <c r="N196" s="107"/>
      <c r="O196" s="204"/>
    </row>
    <row r="197" spans="1:15" x14ac:dyDescent="0.25">
      <c r="A197" s="105">
        <v>42208</v>
      </c>
      <c r="B197" s="105" t="s">
        <v>889</v>
      </c>
      <c r="C197" s="105">
        <v>221</v>
      </c>
      <c r="D197" s="105" t="s">
        <v>907</v>
      </c>
      <c r="E197" s="105">
        <v>12100</v>
      </c>
      <c r="F197" s="105" t="s">
        <v>918</v>
      </c>
      <c r="G197" s="105" t="s">
        <v>804</v>
      </c>
      <c r="H197" s="105" t="s">
        <v>805</v>
      </c>
      <c r="I197" s="106">
        <v>15181</v>
      </c>
      <c r="J197" s="47"/>
      <c r="K197" s="66" t="s">
        <v>94</v>
      </c>
      <c r="L197" s="107"/>
      <c r="M197" s="107"/>
      <c r="N197" s="107"/>
      <c r="O197" s="204"/>
    </row>
    <row r="198" spans="1:15" x14ac:dyDescent="0.25">
      <c r="A198" s="105">
        <v>42208</v>
      </c>
      <c r="B198" s="105" t="s">
        <v>889</v>
      </c>
      <c r="C198" s="105">
        <v>221</v>
      </c>
      <c r="D198" s="105" t="s">
        <v>907</v>
      </c>
      <c r="E198" s="105">
        <v>12200</v>
      </c>
      <c r="F198" s="105" t="s">
        <v>862</v>
      </c>
      <c r="G198" s="105" t="s">
        <v>804</v>
      </c>
      <c r="H198" s="105" t="s">
        <v>805</v>
      </c>
      <c r="I198" s="106">
        <v>44150</v>
      </c>
      <c r="J198" s="47"/>
      <c r="K198" s="66" t="s">
        <v>94</v>
      </c>
      <c r="L198" s="107"/>
      <c r="M198" s="107"/>
      <c r="N198" s="107"/>
      <c r="O198" s="204"/>
    </row>
    <row r="199" spans="1:15" x14ac:dyDescent="0.25">
      <c r="A199" s="105">
        <v>42208</v>
      </c>
      <c r="B199" s="105" t="s">
        <v>889</v>
      </c>
      <c r="C199" s="105">
        <v>221</v>
      </c>
      <c r="D199" s="105" t="s">
        <v>907</v>
      </c>
      <c r="E199" s="105">
        <v>12400</v>
      </c>
      <c r="F199" s="105" t="s">
        <v>829</v>
      </c>
      <c r="G199" s="105" t="s">
        <v>804</v>
      </c>
      <c r="H199" s="105" t="s">
        <v>805</v>
      </c>
      <c r="I199" s="106">
        <v>0</v>
      </c>
      <c r="J199" s="47"/>
      <c r="K199" s="66" t="s">
        <v>94</v>
      </c>
      <c r="L199" s="107"/>
      <c r="M199" s="107"/>
      <c r="N199" s="107"/>
      <c r="O199" s="204"/>
    </row>
    <row r="200" spans="1:15" x14ac:dyDescent="0.25">
      <c r="A200" s="105">
        <v>42208</v>
      </c>
      <c r="B200" s="105" t="s">
        <v>889</v>
      </c>
      <c r="C200" s="105">
        <v>221</v>
      </c>
      <c r="D200" s="105" t="s">
        <v>907</v>
      </c>
      <c r="E200" s="105">
        <v>12500</v>
      </c>
      <c r="F200" s="105" t="s">
        <v>880</v>
      </c>
      <c r="G200" s="105" t="s">
        <v>804</v>
      </c>
      <c r="H200" s="105" t="s">
        <v>805</v>
      </c>
      <c r="I200" s="106">
        <v>0</v>
      </c>
      <c r="J200" s="47"/>
      <c r="K200" s="66" t="s">
        <v>94</v>
      </c>
      <c r="L200" s="107"/>
      <c r="M200" s="107"/>
      <c r="N200" s="107"/>
      <c r="O200" s="204"/>
    </row>
    <row r="201" spans="1:15" x14ac:dyDescent="0.25">
      <c r="A201" s="105">
        <v>42208</v>
      </c>
      <c r="B201" s="105" t="s">
        <v>889</v>
      </c>
      <c r="C201" s="105">
        <v>221</v>
      </c>
      <c r="D201" s="105" t="s">
        <v>907</v>
      </c>
      <c r="E201" s="105">
        <v>14290</v>
      </c>
      <c r="F201" s="105" t="s">
        <v>830</v>
      </c>
      <c r="G201" s="105" t="s">
        <v>804</v>
      </c>
      <c r="H201" s="105" t="s">
        <v>805</v>
      </c>
      <c r="I201" s="106">
        <v>19056</v>
      </c>
      <c r="J201" s="47"/>
      <c r="K201" s="66" t="s">
        <v>95</v>
      </c>
      <c r="L201" s="107"/>
      <c r="M201" s="107"/>
      <c r="N201" s="107"/>
      <c r="O201" s="204"/>
    </row>
    <row r="202" spans="1:15" x14ac:dyDescent="0.25">
      <c r="A202" s="105">
        <v>42208</v>
      </c>
      <c r="B202" s="105" t="s">
        <v>889</v>
      </c>
      <c r="C202" s="105">
        <v>221</v>
      </c>
      <c r="D202" s="105" t="s">
        <v>907</v>
      </c>
      <c r="E202" s="105">
        <v>17100</v>
      </c>
      <c r="F202" s="105" t="s">
        <v>810</v>
      </c>
      <c r="G202" s="105" t="s">
        <v>804</v>
      </c>
      <c r="H202" s="105" t="s">
        <v>805</v>
      </c>
      <c r="I202" s="106">
        <v>-10325</v>
      </c>
      <c r="J202" s="47"/>
      <c r="K202" s="66" t="s">
        <v>96</v>
      </c>
      <c r="L202" s="107"/>
      <c r="M202" s="107"/>
      <c r="N202" s="107"/>
      <c r="O202" s="204"/>
    </row>
    <row r="203" spans="1:15" x14ac:dyDescent="0.25">
      <c r="A203" s="105">
        <v>42208</v>
      </c>
      <c r="B203" s="105" t="s">
        <v>889</v>
      </c>
      <c r="C203" s="105">
        <v>221</v>
      </c>
      <c r="D203" s="105" t="s">
        <v>907</v>
      </c>
      <c r="E203" s="105">
        <v>17290</v>
      </c>
      <c r="F203" s="105" t="s">
        <v>830</v>
      </c>
      <c r="G203" s="105" t="s">
        <v>804</v>
      </c>
      <c r="H203" s="105" t="s">
        <v>805</v>
      </c>
      <c r="I203" s="106">
        <v>-19056</v>
      </c>
      <c r="J203" s="47"/>
      <c r="K203" s="66" t="s">
        <v>97</v>
      </c>
      <c r="L203" s="107"/>
      <c r="M203" s="107"/>
      <c r="N203" s="107"/>
      <c r="O203" s="204"/>
    </row>
    <row r="204" spans="1:15" x14ac:dyDescent="0.25">
      <c r="A204" s="105">
        <v>42417</v>
      </c>
      <c r="B204" s="105" t="s">
        <v>921</v>
      </c>
      <c r="C204" s="105">
        <v>221</v>
      </c>
      <c r="D204" s="105" t="s">
        <v>907</v>
      </c>
      <c r="E204" s="105">
        <v>11951</v>
      </c>
      <c r="F204" s="105" t="s">
        <v>815</v>
      </c>
      <c r="G204" s="105" t="s">
        <v>804</v>
      </c>
      <c r="H204" s="105" t="s">
        <v>805</v>
      </c>
      <c r="I204" s="106">
        <v>0</v>
      </c>
      <c r="J204" s="47"/>
      <c r="K204" s="66" t="s">
        <v>94</v>
      </c>
      <c r="L204" s="107"/>
      <c r="M204" s="107"/>
      <c r="N204" s="107"/>
      <c r="O204" s="204"/>
    </row>
    <row r="205" spans="1:15" x14ac:dyDescent="0.25">
      <c r="A205" s="105">
        <v>52000</v>
      </c>
      <c r="B205" s="105" t="s">
        <v>893</v>
      </c>
      <c r="C205" s="105">
        <v>221</v>
      </c>
      <c r="D205" s="105" t="s">
        <v>907</v>
      </c>
      <c r="E205" s="105">
        <v>15900</v>
      </c>
      <c r="F205" s="105" t="s">
        <v>894</v>
      </c>
      <c r="G205" s="105" t="s">
        <v>804</v>
      </c>
      <c r="H205" s="105" t="s">
        <v>805</v>
      </c>
      <c r="I205" s="106">
        <v>2952614</v>
      </c>
      <c r="J205" s="47"/>
      <c r="K205" s="66" t="s">
        <v>737</v>
      </c>
      <c r="L205" s="107"/>
      <c r="M205" s="107"/>
      <c r="N205" s="107"/>
      <c r="O205" s="204"/>
    </row>
    <row r="206" spans="1:15" x14ac:dyDescent="0.25">
      <c r="A206" s="105">
        <v>53000</v>
      </c>
      <c r="B206" s="105" t="s">
        <v>895</v>
      </c>
      <c r="C206" s="105">
        <v>221</v>
      </c>
      <c r="D206" s="105" t="s">
        <v>907</v>
      </c>
      <c r="E206" s="105">
        <v>10902</v>
      </c>
      <c r="F206" s="105" t="s">
        <v>896</v>
      </c>
      <c r="G206" s="105" t="s">
        <v>804</v>
      </c>
      <c r="H206" s="105" t="s">
        <v>805</v>
      </c>
      <c r="I206" s="106">
        <v>191535</v>
      </c>
      <c r="J206" s="47"/>
      <c r="K206" s="66" t="s">
        <v>91</v>
      </c>
      <c r="L206" s="107"/>
      <c r="M206" s="107"/>
      <c r="N206" s="107"/>
      <c r="O206" s="204"/>
    </row>
    <row r="207" spans="1:15" x14ac:dyDescent="0.25">
      <c r="A207" s="105">
        <v>53000</v>
      </c>
      <c r="B207" s="105" t="s">
        <v>895</v>
      </c>
      <c r="C207" s="105">
        <v>221</v>
      </c>
      <c r="D207" s="105" t="s">
        <v>907</v>
      </c>
      <c r="E207" s="105">
        <v>10990</v>
      </c>
      <c r="F207" s="105" t="s">
        <v>123</v>
      </c>
      <c r="G207" s="105" t="s">
        <v>804</v>
      </c>
      <c r="H207" s="105" t="s">
        <v>805</v>
      </c>
      <c r="I207" s="106">
        <v>5009</v>
      </c>
      <c r="J207" s="47"/>
      <c r="K207" s="66" t="s">
        <v>92</v>
      </c>
      <c r="L207" s="107"/>
      <c r="M207" s="107"/>
      <c r="N207" s="107"/>
      <c r="O207" s="204"/>
    </row>
    <row r="208" spans="1:15" x14ac:dyDescent="0.25">
      <c r="A208" s="105">
        <v>53030</v>
      </c>
      <c r="B208" s="105" t="s">
        <v>897</v>
      </c>
      <c r="C208" s="105">
        <v>221</v>
      </c>
      <c r="D208" s="105" t="s">
        <v>907</v>
      </c>
      <c r="E208" s="105">
        <v>10109</v>
      </c>
      <c r="F208" s="105" t="s">
        <v>898</v>
      </c>
      <c r="G208" s="105" t="s">
        <v>804</v>
      </c>
      <c r="H208" s="105" t="s">
        <v>805</v>
      </c>
      <c r="I208" s="106">
        <v>4715</v>
      </c>
      <c r="J208" s="47"/>
      <c r="K208" s="66" t="s">
        <v>90</v>
      </c>
      <c r="L208" s="107"/>
      <c r="M208" s="107"/>
      <c r="N208" s="107"/>
      <c r="O208" s="204"/>
    </row>
    <row r="209" spans="1:15" x14ac:dyDescent="0.25">
      <c r="A209" s="105">
        <v>53030</v>
      </c>
      <c r="B209" s="105" t="s">
        <v>897</v>
      </c>
      <c r="C209" s="105">
        <v>221</v>
      </c>
      <c r="D209" s="105" t="s">
        <v>907</v>
      </c>
      <c r="E209" s="105">
        <v>10759</v>
      </c>
      <c r="F209" s="105" t="s">
        <v>922</v>
      </c>
      <c r="G209" s="105" t="s">
        <v>804</v>
      </c>
      <c r="H209" s="105" t="s">
        <v>805</v>
      </c>
      <c r="I209" s="106">
        <v>-23522</v>
      </c>
      <c r="J209" s="47"/>
      <c r="K209" s="66" t="s">
        <v>90</v>
      </c>
      <c r="L209" s="107"/>
      <c r="M209" s="107"/>
      <c r="N209" s="107"/>
      <c r="O209" s="204"/>
    </row>
    <row r="210" spans="1:15" x14ac:dyDescent="0.25">
      <c r="A210" s="105">
        <v>53030</v>
      </c>
      <c r="B210" s="105" t="s">
        <v>897</v>
      </c>
      <c r="C210" s="105">
        <v>221</v>
      </c>
      <c r="D210" s="105" t="s">
        <v>907</v>
      </c>
      <c r="E210" s="105">
        <v>10909</v>
      </c>
      <c r="F210" s="105" t="s">
        <v>903</v>
      </c>
      <c r="G210" s="105" t="s">
        <v>804</v>
      </c>
      <c r="H210" s="105" t="s">
        <v>805</v>
      </c>
      <c r="I210" s="106">
        <v>-3383</v>
      </c>
      <c r="J210" s="47"/>
      <c r="K210" s="66" t="s">
        <v>91</v>
      </c>
      <c r="L210" s="107"/>
      <c r="M210" s="107"/>
      <c r="N210" s="107"/>
      <c r="O210" s="204"/>
    </row>
    <row r="211" spans="1:15" x14ac:dyDescent="0.25">
      <c r="A211" s="105">
        <v>53030</v>
      </c>
      <c r="B211" s="105" t="s">
        <v>897</v>
      </c>
      <c r="C211" s="105">
        <v>221</v>
      </c>
      <c r="D211" s="105" t="s">
        <v>907</v>
      </c>
      <c r="E211" s="105">
        <v>10999</v>
      </c>
      <c r="F211" s="105" t="s">
        <v>904</v>
      </c>
      <c r="G211" s="105" t="s">
        <v>804</v>
      </c>
      <c r="H211" s="105" t="s">
        <v>805</v>
      </c>
      <c r="I211" s="106">
        <v>-3129</v>
      </c>
      <c r="J211" s="47"/>
      <c r="K211" s="66" t="s">
        <v>92</v>
      </c>
      <c r="L211" s="107"/>
      <c r="M211" s="107"/>
      <c r="N211" s="107"/>
      <c r="O211" s="204"/>
    </row>
    <row r="212" spans="1:15" x14ac:dyDescent="0.25">
      <c r="A212" s="105"/>
      <c r="B212" s="105"/>
      <c r="C212" s="105"/>
      <c r="D212" s="105"/>
      <c r="E212" s="105"/>
      <c r="F212" s="105"/>
      <c r="G212" s="105"/>
      <c r="H212" s="105"/>
      <c r="I212" s="106"/>
      <c r="J212" s="47"/>
      <c r="K212" s="66"/>
      <c r="L212" s="107"/>
      <c r="M212" s="107"/>
      <c r="N212" s="107"/>
      <c r="O212" s="204"/>
    </row>
    <row r="213" spans="1:15" x14ac:dyDescent="0.25">
      <c r="A213" s="105"/>
      <c r="B213" s="105"/>
      <c r="C213" s="105"/>
      <c r="D213" s="105"/>
      <c r="E213" s="105"/>
      <c r="F213" s="105"/>
      <c r="G213" s="105"/>
      <c r="H213" s="105"/>
      <c r="I213" s="106"/>
      <c r="J213" s="47"/>
      <c r="K213" s="66"/>
      <c r="L213" s="107"/>
      <c r="M213" s="107"/>
      <c r="N213" s="107"/>
      <c r="O213" s="204"/>
    </row>
    <row r="214" spans="1:15" x14ac:dyDescent="0.25">
      <c r="A214" s="105"/>
      <c r="B214" s="105"/>
      <c r="C214" s="105"/>
      <c r="D214" s="105"/>
      <c r="E214" s="105"/>
      <c r="F214" s="105"/>
      <c r="G214" s="105"/>
      <c r="H214" s="105"/>
      <c r="I214" s="106"/>
      <c r="J214" s="47"/>
      <c r="K214" s="66"/>
      <c r="L214" s="107"/>
      <c r="M214" s="107"/>
      <c r="N214" s="107"/>
      <c r="O214" s="204"/>
    </row>
    <row r="215" spans="1:15" x14ac:dyDescent="0.25">
      <c r="A215" s="105"/>
      <c r="B215" s="105"/>
      <c r="C215" s="105"/>
      <c r="D215" s="105"/>
      <c r="E215" s="105"/>
      <c r="F215" s="105"/>
      <c r="G215" s="105"/>
      <c r="H215" s="105"/>
      <c r="I215" s="106"/>
      <c r="J215" s="47"/>
      <c r="K215" s="66"/>
      <c r="L215" s="107"/>
      <c r="M215" s="107"/>
      <c r="N215" s="107"/>
      <c r="O215" s="204"/>
    </row>
    <row r="216" spans="1:15" x14ac:dyDescent="0.25">
      <c r="A216" s="105"/>
      <c r="B216" s="105"/>
      <c r="C216" s="105"/>
      <c r="D216" s="105"/>
      <c r="E216" s="105"/>
      <c r="F216" s="105"/>
      <c r="G216" s="105"/>
      <c r="H216" s="105"/>
      <c r="I216" s="106"/>
      <c r="J216" s="47"/>
      <c r="K216" s="66"/>
      <c r="L216" s="107"/>
      <c r="M216" s="107"/>
      <c r="N216" s="107"/>
      <c r="O216" s="204"/>
    </row>
    <row r="217" spans="1:15" x14ac:dyDescent="0.25">
      <c r="A217" s="105"/>
      <c r="B217" s="105"/>
      <c r="C217" s="105"/>
      <c r="D217" s="105"/>
      <c r="E217" s="105"/>
      <c r="F217" s="105"/>
      <c r="G217" s="105"/>
      <c r="H217" s="105"/>
      <c r="I217" s="106"/>
      <c r="J217" s="47"/>
      <c r="K217" s="66"/>
      <c r="L217" s="107"/>
      <c r="M217" s="107"/>
      <c r="N217" s="107"/>
      <c r="O217" s="204"/>
    </row>
    <row r="218" spans="1:15" x14ac:dyDescent="0.25">
      <c r="A218" s="105"/>
      <c r="B218" s="105"/>
      <c r="C218" s="105"/>
      <c r="D218" s="105"/>
      <c r="E218" s="105"/>
      <c r="F218" s="105"/>
      <c r="G218" s="105"/>
      <c r="H218" s="105"/>
      <c r="I218" s="106"/>
      <c r="J218" s="47"/>
      <c r="K218" s="66"/>
      <c r="L218" s="107"/>
      <c r="M218" s="107"/>
      <c r="N218" s="107"/>
      <c r="O218" s="204"/>
    </row>
    <row r="219" spans="1:15" x14ac:dyDescent="0.25">
      <c r="A219" s="105"/>
      <c r="B219" s="105"/>
      <c r="C219" s="105"/>
      <c r="D219" s="105"/>
      <c r="E219" s="105"/>
      <c r="F219" s="105"/>
      <c r="G219" s="105"/>
      <c r="H219" s="105"/>
      <c r="I219" s="106"/>
      <c r="J219" s="47"/>
      <c r="K219" s="66"/>
      <c r="L219" s="107"/>
      <c r="M219" s="107"/>
      <c r="N219" s="107"/>
      <c r="O219" s="204"/>
    </row>
    <row r="220" spans="1:15" x14ac:dyDescent="0.25">
      <c r="A220" s="105"/>
      <c r="B220" s="105"/>
      <c r="C220" s="105"/>
      <c r="D220" s="105"/>
      <c r="E220" s="105"/>
      <c r="F220" s="105"/>
      <c r="G220" s="105"/>
      <c r="H220" s="105"/>
      <c r="I220" s="106"/>
      <c r="J220" s="47"/>
      <c r="K220" s="66"/>
      <c r="L220" s="107"/>
      <c r="M220" s="107"/>
      <c r="N220" s="107"/>
      <c r="O220" s="204"/>
    </row>
    <row r="221" spans="1:15" x14ac:dyDescent="0.25">
      <c r="A221" s="105"/>
      <c r="B221" s="105"/>
      <c r="C221" s="105"/>
      <c r="D221" s="105"/>
      <c r="E221" s="105"/>
      <c r="F221" s="105"/>
      <c r="G221" s="105"/>
      <c r="H221" s="105"/>
      <c r="I221" s="106"/>
      <c r="J221" s="47"/>
      <c r="K221" s="66"/>
      <c r="L221" s="107"/>
      <c r="M221" s="107"/>
      <c r="N221" s="107"/>
      <c r="O221" s="204"/>
    </row>
    <row r="222" spans="1:15" x14ac:dyDescent="0.25">
      <c r="A222" s="105"/>
      <c r="B222" s="105"/>
      <c r="C222" s="105"/>
      <c r="D222" s="105"/>
      <c r="E222" s="105"/>
      <c r="F222" s="105"/>
      <c r="G222" s="105"/>
      <c r="H222" s="105"/>
      <c r="I222" s="106"/>
      <c r="J222" s="47"/>
      <c r="K222" s="66"/>
      <c r="L222" s="107"/>
      <c r="M222" s="107"/>
      <c r="N222" s="107"/>
      <c r="O222" s="204"/>
    </row>
    <row r="223" spans="1:15" x14ac:dyDescent="0.25">
      <c r="A223" s="105"/>
      <c r="B223" s="105"/>
      <c r="C223" s="105"/>
      <c r="D223" s="105"/>
      <c r="E223" s="105"/>
      <c r="F223" s="105"/>
      <c r="G223" s="105"/>
      <c r="H223" s="105"/>
      <c r="I223" s="106"/>
      <c r="J223" s="47"/>
      <c r="K223" s="66"/>
      <c r="L223" s="107"/>
      <c r="M223" s="107"/>
      <c r="N223" s="107"/>
      <c r="O223" s="204"/>
    </row>
    <row r="224" spans="1:15" x14ac:dyDescent="0.25">
      <c r="A224" s="105"/>
      <c r="B224" s="105"/>
      <c r="C224" s="105"/>
      <c r="D224" s="105"/>
      <c r="E224" s="105"/>
      <c r="F224" s="105"/>
      <c r="G224" s="105"/>
      <c r="H224" s="105"/>
      <c r="I224" s="106"/>
      <c r="J224" s="47"/>
      <c r="K224" s="66"/>
      <c r="L224" s="107"/>
      <c r="M224" s="107"/>
      <c r="N224" s="107"/>
      <c r="O224" s="204"/>
    </row>
    <row r="225" spans="1:15" x14ac:dyDescent="0.25">
      <c r="A225" s="105"/>
      <c r="B225" s="105"/>
      <c r="C225" s="105"/>
      <c r="D225" s="105"/>
      <c r="E225" s="105"/>
      <c r="F225" s="105"/>
      <c r="G225" s="105"/>
      <c r="H225" s="105"/>
      <c r="I225" s="106"/>
      <c r="J225" s="47"/>
      <c r="K225" s="66"/>
      <c r="L225" s="107"/>
      <c r="M225" s="107"/>
      <c r="N225" s="107"/>
      <c r="O225" s="204"/>
    </row>
    <row r="226" spans="1:15" x14ac:dyDescent="0.25">
      <c r="A226" s="105"/>
      <c r="B226" s="105"/>
      <c r="C226" s="105"/>
      <c r="D226" s="105"/>
      <c r="E226" s="105"/>
      <c r="F226" s="105"/>
      <c r="G226" s="105"/>
      <c r="H226" s="105"/>
      <c r="I226" s="106"/>
      <c r="J226" s="47"/>
      <c r="K226" s="66"/>
      <c r="L226" s="107"/>
      <c r="M226" s="107"/>
      <c r="N226" s="107"/>
      <c r="O226" s="204"/>
    </row>
    <row r="227" spans="1:15" x14ac:dyDescent="0.25">
      <c r="A227" s="105"/>
      <c r="B227" s="105"/>
      <c r="C227" s="105"/>
      <c r="D227" s="105"/>
      <c r="E227" s="105"/>
      <c r="F227" s="105"/>
      <c r="G227" s="105"/>
      <c r="H227" s="105"/>
      <c r="I227" s="106"/>
      <c r="J227" s="47"/>
      <c r="K227" s="66"/>
      <c r="L227" s="107"/>
      <c r="M227" s="107"/>
      <c r="N227" s="107"/>
      <c r="O227" s="204"/>
    </row>
    <row r="228" spans="1:15" x14ac:dyDescent="0.25">
      <c r="A228" s="105"/>
      <c r="B228" s="105"/>
      <c r="C228" s="105"/>
      <c r="D228" s="105"/>
      <c r="E228" s="105"/>
      <c r="F228" s="105"/>
      <c r="G228" s="105"/>
      <c r="H228" s="105"/>
      <c r="I228" s="106"/>
      <c r="J228" s="47"/>
      <c r="K228" s="66"/>
      <c r="L228" s="107"/>
      <c r="M228" s="107"/>
      <c r="N228" s="107"/>
      <c r="O228" s="204"/>
    </row>
    <row r="229" spans="1:15" x14ac:dyDescent="0.25">
      <c r="A229" s="105"/>
      <c r="B229" s="105"/>
      <c r="C229" s="105"/>
      <c r="D229" s="105"/>
      <c r="E229" s="105"/>
      <c r="F229" s="105"/>
      <c r="G229" s="105"/>
      <c r="H229" s="105"/>
      <c r="I229" s="106"/>
      <c r="J229" s="47"/>
      <c r="K229" s="66"/>
      <c r="L229" s="107"/>
      <c r="M229" s="107"/>
      <c r="N229" s="107"/>
      <c r="O229" s="204"/>
    </row>
    <row r="230" spans="1:15" x14ac:dyDescent="0.25">
      <c r="A230" s="105"/>
      <c r="B230" s="105"/>
      <c r="C230" s="105"/>
      <c r="D230" s="105"/>
      <c r="E230" s="105"/>
      <c r="F230" s="105"/>
      <c r="G230" s="105"/>
      <c r="H230" s="105"/>
      <c r="I230" s="106"/>
      <c r="J230" s="47"/>
      <c r="K230" s="66"/>
      <c r="L230" s="107"/>
      <c r="M230" s="107"/>
      <c r="N230" s="107"/>
      <c r="O230" s="204"/>
    </row>
    <row r="231" spans="1:15" x14ac:dyDescent="0.25">
      <c r="A231" s="105"/>
      <c r="B231" s="105"/>
      <c r="C231" s="105"/>
      <c r="D231" s="105"/>
      <c r="E231" s="105"/>
      <c r="F231" s="105"/>
      <c r="G231" s="105"/>
      <c r="H231" s="105"/>
      <c r="I231" s="106"/>
      <c r="J231" s="47"/>
      <c r="K231" s="66"/>
      <c r="L231" s="107"/>
      <c r="M231" s="107"/>
      <c r="N231" s="107"/>
      <c r="O231" s="204"/>
    </row>
    <row r="232" spans="1:15" x14ac:dyDescent="0.25">
      <c r="A232" s="105"/>
      <c r="B232" s="105"/>
      <c r="C232" s="105"/>
      <c r="D232" s="105"/>
      <c r="E232" s="105"/>
      <c r="F232" s="105"/>
      <c r="G232" s="105"/>
      <c r="H232" s="105"/>
      <c r="I232" s="106"/>
      <c r="J232" s="47"/>
      <c r="K232" s="66"/>
      <c r="L232" s="107"/>
      <c r="M232" s="107"/>
      <c r="N232" s="107"/>
      <c r="O232" s="204"/>
    </row>
    <row r="233" spans="1:15" x14ac:dyDescent="0.25">
      <c r="A233" s="105"/>
      <c r="B233" s="105"/>
      <c r="C233" s="105"/>
      <c r="D233" s="105"/>
      <c r="E233" s="105"/>
      <c r="F233" s="105"/>
      <c r="G233" s="105"/>
      <c r="H233" s="105"/>
      <c r="I233" s="106"/>
      <c r="J233" s="47"/>
      <c r="K233" s="66"/>
      <c r="L233" s="107"/>
      <c r="M233" s="107"/>
      <c r="N233" s="107"/>
      <c r="O233" s="204"/>
    </row>
    <row r="234" spans="1:15" x14ac:dyDescent="0.25">
      <c r="A234" s="105"/>
      <c r="B234" s="105"/>
      <c r="C234" s="105"/>
      <c r="D234" s="105"/>
      <c r="E234" s="105"/>
      <c r="F234" s="105"/>
      <c r="G234" s="105"/>
      <c r="H234" s="105"/>
      <c r="I234" s="106"/>
      <c r="J234" s="47"/>
      <c r="K234" s="66"/>
      <c r="L234" s="107"/>
      <c r="M234" s="107"/>
      <c r="N234" s="107"/>
      <c r="O234" s="204"/>
    </row>
    <row r="235" spans="1:15" x14ac:dyDescent="0.25">
      <c r="A235" s="105"/>
      <c r="B235" s="105"/>
      <c r="C235" s="105"/>
      <c r="D235" s="105"/>
      <c r="E235" s="105"/>
      <c r="F235" s="105"/>
      <c r="G235" s="105"/>
      <c r="H235" s="105"/>
      <c r="I235" s="106"/>
      <c r="J235" s="47"/>
      <c r="K235" s="66"/>
      <c r="L235" s="107"/>
      <c r="M235" s="107"/>
      <c r="N235" s="107"/>
      <c r="O235" s="204"/>
    </row>
    <row r="236" spans="1:15" x14ac:dyDescent="0.25">
      <c r="A236" s="105"/>
      <c r="B236" s="105"/>
      <c r="C236" s="105"/>
      <c r="D236" s="105"/>
      <c r="E236" s="105"/>
      <c r="F236" s="105"/>
      <c r="G236" s="105"/>
      <c r="H236" s="105"/>
      <c r="I236" s="106"/>
      <c r="J236" s="47"/>
      <c r="K236" s="66"/>
      <c r="L236" s="107"/>
      <c r="M236" s="107"/>
      <c r="N236" s="107"/>
      <c r="O236" s="204"/>
    </row>
    <row r="237" spans="1:15" x14ac:dyDescent="0.25">
      <c r="A237" s="105"/>
      <c r="B237" s="105"/>
      <c r="C237" s="105"/>
      <c r="D237" s="105"/>
      <c r="E237" s="105"/>
      <c r="F237" s="105"/>
      <c r="G237" s="105"/>
      <c r="H237" s="105"/>
      <c r="I237" s="106"/>
      <c r="J237" s="47"/>
      <c r="K237" s="66"/>
      <c r="L237" s="107"/>
      <c r="M237" s="107"/>
      <c r="N237" s="107"/>
      <c r="O237" s="204"/>
    </row>
    <row r="238" spans="1:15" x14ac:dyDescent="0.25">
      <c r="A238" s="105"/>
      <c r="B238" s="105"/>
      <c r="C238" s="105"/>
      <c r="D238" s="105"/>
      <c r="E238" s="105"/>
      <c r="F238" s="105"/>
      <c r="G238" s="105"/>
      <c r="H238" s="105"/>
      <c r="I238" s="106"/>
      <c r="J238" s="47"/>
      <c r="K238" s="66"/>
      <c r="L238" s="107"/>
      <c r="M238" s="107"/>
      <c r="N238" s="107"/>
      <c r="O238" s="204"/>
    </row>
    <row r="239" spans="1:15" x14ac:dyDescent="0.25">
      <c r="A239" s="105"/>
      <c r="B239" s="105"/>
      <c r="C239" s="105"/>
      <c r="D239" s="105"/>
      <c r="E239" s="105"/>
      <c r="F239" s="105"/>
      <c r="G239" s="105"/>
      <c r="H239" s="105"/>
      <c r="I239" s="106"/>
      <c r="J239" s="47"/>
      <c r="K239" s="66"/>
      <c r="L239" s="107"/>
      <c r="M239" s="107"/>
      <c r="N239" s="107"/>
      <c r="O239" s="204"/>
    </row>
    <row r="240" spans="1:15" x14ac:dyDescent="0.25">
      <c r="A240" s="105"/>
      <c r="B240" s="105"/>
      <c r="C240" s="105"/>
      <c r="D240" s="105"/>
      <c r="E240" s="105"/>
      <c r="F240" s="105"/>
      <c r="G240" s="105"/>
      <c r="H240" s="105"/>
      <c r="I240" s="106"/>
      <c r="J240" s="47"/>
      <c r="K240" s="66"/>
      <c r="L240" s="107"/>
      <c r="M240" s="107"/>
      <c r="N240" s="107"/>
      <c r="O240" s="204"/>
    </row>
    <row r="241" spans="1:15" x14ac:dyDescent="0.25">
      <c r="A241" s="105"/>
      <c r="B241" s="105"/>
      <c r="C241" s="105"/>
      <c r="D241" s="105"/>
      <c r="E241" s="105"/>
      <c r="F241" s="105"/>
      <c r="G241" s="105"/>
      <c r="H241" s="105"/>
      <c r="I241" s="106"/>
      <c r="J241" s="47"/>
      <c r="K241" s="66"/>
      <c r="L241" s="107"/>
      <c r="M241" s="107"/>
      <c r="N241" s="107"/>
      <c r="O241" s="204"/>
    </row>
    <row r="242" spans="1:15" x14ac:dyDescent="0.25">
      <c r="A242" s="105"/>
      <c r="B242" s="105"/>
      <c r="C242" s="105"/>
      <c r="D242" s="105"/>
      <c r="E242" s="105"/>
      <c r="F242" s="105"/>
      <c r="G242" s="105"/>
      <c r="H242" s="105"/>
      <c r="I242" s="106"/>
      <c r="J242" s="47"/>
      <c r="K242" s="66"/>
      <c r="L242" s="107"/>
      <c r="M242" s="107"/>
      <c r="N242" s="107"/>
      <c r="O242" s="204"/>
    </row>
    <row r="243" spans="1:15" x14ac:dyDescent="0.25">
      <c r="A243" s="105"/>
      <c r="B243" s="105"/>
      <c r="C243" s="105"/>
      <c r="D243" s="105"/>
      <c r="E243" s="105"/>
      <c r="F243" s="105"/>
      <c r="G243" s="105"/>
      <c r="H243" s="105"/>
      <c r="I243" s="106"/>
      <c r="J243" s="47"/>
      <c r="K243" s="66"/>
      <c r="L243" s="107"/>
      <c r="M243" s="107"/>
      <c r="N243" s="107"/>
      <c r="O243" s="204"/>
    </row>
    <row r="244" spans="1:15" x14ac:dyDescent="0.25">
      <c r="A244" s="105"/>
      <c r="B244" s="105"/>
      <c r="C244" s="105"/>
      <c r="D244" s="105"/>
      <c r="E244" s="105"/>
      <c r="F244" s="105"/>
      <c r="G244" s="105"/>
      <c r="H244" s="105"/>
      <c r="I244" s="106"/>
      <c r="J244" s="47"/>
      <c r="K244" s="66"/>
      <c r="L244" s="107"/>
      <c r="M244" s="107"/>
      <c r="N244" s="107"/>
      <c r="O244" s="204"/>
    </row>
    <row r="245" spans="1:15" x14ac:dyDescent="0.25">
      <c r="A245" s="105"/>
      <c r="B245" s="105"/>
      <c r="C245" s="105"/>
      <c r="D245" s="105"/>
      <c r="E245" s="105"/>
      <c r="F245" s="105"/>
      <c r="G245" s="105"/>
      <c r="H245" s="105"/>
      <c r="I245" s="106"/>
      <c r="J245" s="47"/>
      <c r="K245" s="66"/>
      <c r="L245" s="107"/>
      <c r="M245" s="107"/>
      <c r="N245" s="107"/>
      <c r="O245" s="204"/>
    </row>
    <row r="246" spans="1:15" x14ac:dyDescent="0.25">
      <c r="A246" s="105"/>
      <c r="B246" s="105"/>
      <c r="C246" s="105"/>
      <c r="D246" s="105"/>
      <c r="E246" s="105"/>
      <c r="F246" s="105"/>
      <c r="G246" s="105"/>
      <c r="H246" s="105"/>
      <c r="I246" s="106"/>
      <c r="J246" s="47"/>
      <c r="K246" s="66"/>
      <c r="L246" s="107"/>
      <c r="M246" s="107"/>
      <c r="N246" s="107"/>
      <c r="O246" s="204"/>
    </row>
    <row r="247" spans="1:15" x14ac:dyDescent="0.25">
      <c r="A247" s="105"/>
      <c r="B247" s="105"/>
      <c r="C247" s="105"/>
      <c r="D247" s="105"/>
      <c r="E247" s="105"/>
      <c r="F247" s="105"/>
      <c r="G247" s="105"/>
      <c r="H247" s="105"/>
      <c r="I247" s="106"/>
      <c r="J247" s="47"/>
      <c r="K247" s="66"/>
      <c r="L247" s="107"/>
      <c r="M247" s="107"/>
      <c r="N247" s="107"/>
      <c r="O247" s="204"/>
    </row>
    <row r="248" spans="1:15" x14ac:dyDescent="0.25">
      <c r="A248" s="105"/>
      <c r="B248" s="105"/>
      <c r="C248" s="105"/>
      <c r="D248" s="105"/>
      <c r="E248" s="105"/>
      <c r="F248" s="105"/>
      <c r="G248" s="105"/>
      <c r="H248" s="105"/>
      <c r="I248" s="106"/>
      <c r="J248" s="47"/>
      <c r="K248" s="66"/>
      <c r="L248" s="107"/>
      <c r="M248" s="107"/>
      <c r="N248" s="107"/>
      <c r="O248" s="204"/>
    </row>
    <row r="249" spans="1:15" x14ac:dyDescent="0.25">
      <c r="A249" s="105"/>
      <c r="B249" s="105"/>
      <c r="C249" s="105"/>
      <c r="D249" s="105"/>
      <c r="E249" s="105"/>
      <c r="F249" s="105"/>
      <c r="G249" s="105"/>
      <c r="H249" s="105"/>
      <c r="I249" s="106"/>
      <c r="J249" s="47"/>
      <c r="K249" s="66"/>
      <c r="L249" s="107"/>
      <c r="M249" s="107"/>
      <c r="N249" s="107"/>
      <c r="O249" s="204"/>
    </row>
    <row r="250" spans="1:15" x14ac:dyDescent="0.25">
      <c r="A250" s="105"/>
      <c r="B250" s="105"/>
      <c r="C250" s="105"/>
      <c r="D250" s="105"/>
      <c r="E250" s="105"/>
      <c r="F250" s="105"/>
      <c r="G250" s="105"/>
      <c r="H250" s="105"/>
      <c r="I250" s="106"/>
      <c r="J250" s="47"/>
      <c r="K250" s="66"/>
      <c r="L250" s="107"/>
      <c r="M250" s="107"/>
      <c r="N250" s="107"/>
      <c r="O250" s="204"/>
    </row>
    <row r="251" spans="1:15" x14ac:dyDescent="0.25">
      <c r="A251" s="105"/>
      <c r="B251" s="105"/>
      <c r="C251" s="105"/>
      <c r="D251" s="105"/>
      <c r="E251" s="105"/>
      <c r="F251" s="105"/>
      <c r="G251" s="105"/>
      <c r="H251" s="105"/>
      <c r="I251" s="106"/>
      <c r="J251" s="47"/>
      <c r="K251" s="66"/>
      <c r="L251" s="107"/>
      <c r="M251" s="107"/>
      <c r="N251" s="107"/>
      <c r="O251" s="204"/>
    </row>
    <row r="252" spans="1:15" x14ac:dyDescent="0.25">
      <c r="A252" s="105"/>
      <c r="B252" s="105"/>
      <c r="C252" s="105"/>
      <c r="D252" s="105"/>
      <c r="E252" s="105"/>
      <c r="F252" s="105"/>
      <c r="G252" s="105"/>
      <c r="H252" s="105"/>
      <c r="I252" s="106"/>
      <c r="J252" s="47"/>
      <c r="K252" s="66"/>
      <c r="L252" s="107"/>
      <c r="M252" s="107"/>
      <c r="N252" s="107"/>
      <c r="O252" s="204"/>
    </row>
    <row r="253" spans="1:15" x14ac:dyDescent="0.25">
      <c r="A253" s="105"/>
      <c r="B253" s="105"/>
      <c r="C253" s="105"/>
      <c r="D253" s="105"/>
      <c r="E253" s="105"/>
      <c r="F253" s="105"/>
      <c r="G253" s="105"/>
      <c r="H253" s="105"/>
      <c r="I253" s="106"/>
      <c r="J253" s="47"/>
      <c r="K253" s="66"/>
      <c r="L253" s="107"/>
      <c r="M253" s="107"/>
      <c r="N253" s="107"/>
      <c r="O253" s="204"/>
    </row>
    <row r="254" spans="1:15" x14ac:dyDescent="0.25">
      <c r="A254" s="105"/>
      <c r="B254" s="105"/>
      <c r="C254" s="105"/>
      <c r="D254" s="105"/>
      <c r="E254" s="105"/>
      <c r="F254" s="105"/>
      <c r="G254" s="105"/>
      <c r="H254" s="105"/>
      <c r="I254" s="106"/>
      <c r="J254" s="47"/>
      <c r="K254" s="66"/>
      <c r="L254" s="107"/>
      <c r="M254" s="107"/>
      <c r="N254" s="107"/>
      <c r="O254" s="204"/>
    </row>
    <row r="255" spans="1:15" x14ac:dyDescent="0.25">
      <c r="A255" s="105"/>
      <c r="B255" s="105"/>
      <c r="C255" s="105"/>
      <c r="D255" s="105"/>
      <c r="E255" s="105"/>
      <c r="F255" s="105"/>
      <c r="G255" s="105"/>
      <c r="H255" s="105"/>
      <c r="I255" s="106"/>
      <c r="J255" s="47"/>
      <c r="K255" s="66"/>
      <c r="L255" s="107"/>
      <c r="M255" s="107"/>
      <c r="N255" s="107"/>
      <c r="O255" s="204"/>
    </row>
    <row r="256" spans="1:15" x14ac:dyDescent="0.25">
      <c r="A256" s="105"/>
      <c r="B256" s="105"/>
      <c r="C256" s="105"/>
      <c r="D256" s="105"/>
      <c r="E256" s="105"/>
      <c r="F256" s="105"/>
      <c r="G256" s="105"/>
      <c r="H256" s="105"/>
      <c r="I256" s="106"/>
      <c r="J256" s="47"/>
      <c r="K256" s="66"/>
      <c r="L256" s="107"/>
      <c r="M256" s="107"/>
      <c r="N256" s="107"/>
      <c r="O256" s="204"/>
    </row>
    <row r="257" spans="1:15" x14ac:dyDescent="0.25">
      <c r="A257" s="105"/>
      <c r="B257" s="105"/>
      <c r="C257" s="105"/>
      <c r="D257" s="105"/>
      <c r="E257" s="105"/>
      <c r="F257" s="105"/>
      <c r="G257" s="105"/>
      <c r="H257" s="105"/>
      <c r="I257" s="106"/>
      <c r="J257" s="47"/>
      <c r="K257" s="66"/>
      <c r="L257" s="107"/>
      <c r="M257" s="107"/>
      <c r="N257" s="107"/>
      <c r="O257" s="204"/>
    </row>
    <row r="258" spans="1:15" x14ac:dyDescent="0.25">
      <c r="A258" s="105"/>
      <c r="B258" s="105"/>
      <c r="C258" s="105"/>
      <c r="D258" s="105"/>
      <c r="E258" s="105"/>
      <c r="F258" s="105"/>
      <c r="G258" s="105"/>
      <c r="H258" s="105"/>
      <c r="I258" s="106"/>
      <c r="J258" s="47"/>
      <c r="K258" s="66"/>
      <c r="L258" s="107"/>
      <c r="M258" s="107"/>
      <c r="N258" s="107"/>
      <c r="O258" s="204"/>
    </row>
    <row r="259" spans="1:15" x14ac:dyDescent="0.25">
      <c r="A259" s="105"/>
      <c r="B259" s="105"/>
      <c r="C259" s="105"/>
      <c r="D259" s="105"/>
      <c r="E259" s="105"/>
      <c r="F259" s="105"/>
      <c r="G259" s="105"/>
      <c r="H259" s="105"/>
      <c r="I259" s="106"/>
      <c r="J259" s="47"/>
      <c r="K259" s="66"/>
      <c r="L259" s="107"/>
      <c r="M259" s="107"/>
      <c r="N259" s="107"/>
      <c r="O259" s="204"/>
    </row>
    <row r="260" spans="1:15" x14ac:dyDescent="0.25">
      <c r="A260" s="105"/>
      <c r="B260" s="105"/>
      <c r="C260" s="105"/>
      <c r="D260" s="105"/>
      <c r="E260" s="105"/>
      <c r="F260" s="105"/>
      <c r="G260" s="105"/>
      <c r="H260" s="105"/>
      <c r="I260" s="106"/>
      <c r="J260" s="47"/>
      <c r="K260" s="66"/>
      <c r="L260" s="107"/>
      <c r="M260" s="107"/>
      <c r="N260" s="107"/>
      <c r="O260" s="204"/>
    </row>
    <row r="261" spans="1:15" x14ac:dyDescent="0.25">
      <c r="A261" s="105"/>
      <c r="B261" s="105"/>
      <c r="C261" s="105"/>
      <c r="D261" s="105"/>
      <c r="E261" s="105"/>
      <c r="F261" s="105"/>
      <c r="G261" s="105"/>
      <c r="H261" s="105"/>
      <c r="I261" s="106"/>
      <c r="J261" s="47"/>
      <c r="K261" s="66"/>
      <c r="L261" s="107"/>
      <c r="M261" s="107"/>
      <c r="N261" s="107"/>
      <c r="O261" s="204"/>
    </row>
    <row r="262" spans="1:15" x14ac:dyDescent="0.25">
      <c r="A262" s="105"/>
      <c r="B262" s="105"/>
      <c r="C262" s="105"/>
      <c r="D262" s="105"/>
      <c r="E262" s="105"/>
      <c r="F262" s="105"/>
      <c r="G262" s="105"/>
      <c r="H262" s="105"/>
      <c r="I262" s="106"/>
      <c r="J262" s="47"/>
      <c r="K262" s="66"/>
      <c r="L262" s="107"/>
      <c r="M262" s="107"/>
      <c r="N262" s="107"/>
      <c r="O262" s="204"/>
    </row>
    <row r="263" spans="1:15" x14ac:dyDescent="0.25">
      <c r="A263" s="105"/>
      <c r="B263" s="105"/>
      <c r="C263" s="105"/>
      <c r="D263" s="105"/>
      <c r="E263" s="105"/>
      <c r="F263" s="105"/>
      <c r="G263" s="105"/>
      <c r="H263" s="105"/>
      <c r="I263" s="106"/>
      <c r="J263" s="47"/>
      <c r="K263" s="66"/>
      <c r="L263" s="107"/>
      <c r="M263" s="107"/>
      <c r="N263" s="107"/>
      <c r="O263" s="204"/>
    </row>
    <row r="264" spans="1:15" x14ac:dyDescent="0.25">
      <c r="A264" s="105"/>
      <c r="B264" s="105"/>
      <c r="C264" s="105"/>
      <c r="D264" s="105"/>
      <c r="E264" s="105"/>
      <c r="F264" s="105"/>
      <c r="G264" s="105"/>
      <c r="H264" s="105"/>
      <c r="I264" s="106"/>
      <c r="J264" s="47"/>
      <c r="K264" s="66"/>
      <c r="L264" s="107"/>
      <c r="M264" s="107"/>
      <c r="N264" s="107"/>
      <c r="O264" s="204"/>
    </row>
    <row r="265" spans="1:15" x14ac:dyDescent="0.25">
      <c r="A265" s="105"/>
      <c r="B265" s="105"/>
      <c r="C265" s="105"/>
      <c r="D265" s="105"/>
      <c r="E265" s="105"/>
      <c r="F265" s="105"/>
      <c r="G265" s="105"/>
      <c r="H265" s="105"/>
      <c r="I265" s="106"/>
      <c r="J265" s="47"/>
      <c r="K265" s="66"/>
      <c r="L265" s="107"/>
      <c r="M265" s="107"/>
      <c r="N265" s="107"/>
      <c r="O265" s="204"/>
    </row>
    <row r="266" spans="1:15" x14ac:dyDescent="0.25">
      <c r="A266" s="105"/>
      <c r="B266" s="105"/>
      <c r="C266" s="105"/>
      <c r="D266" s="105"/>
      <c r="E266" s="105"/>
      <c r="F266" s="105"/>
      <c r="G266" s="105"/>
      <c r="H266" s="105"/>
      <c r="I266" s="106"/>
      <c r="J266" s="47"/>
      <c r="K266" s="66"/>
      <c r="L266" s="107"/>
      <c r="M266" s="107"/>
      <c r="N266" s="107"/>
      <c r="O266" s="204"/>
    </row>
    <row r="267" spans="1:15" x14ac:dyDescent="0.25">
      <c r="A267" s="105"/>
      <c r="B267" s="105"/>
      <c r="C267" s="105"/>
      <c r="D267" s="105"/>
      <c r="E267" s="105"/>
      <c r="F267" s="105"/>
      <c r="G267" s="105"/>
      <c r="H267" s="105"/>
      <c r="I267" s="106"/>
      <c r="J267" s="47"/>
      <c r="K267" s="66"/>
      <c r="L267" s="107"/>
      <c r="M267" s="107"/>
      <c r="N267" s="107"/>
      <c r="O267" s="204"/>
    </row>
    <row r="268" spans="1:15" x14ac:dyDescent="0.25">
      <c r="A268" s="105"/>
      <c r="B268" s="105"/>
      <c r="C268" s="105"/>
      <c r="D268" s="105"/>
      <c r="E268" s="105"/>
      <c r="F268" s="105"/>
      <c r="G268" s="105"/>
      <c r="H268" s="105"/>
      <c r="I268" s="106"/>
      <c r="J268" s="47"/>
      <c r="K268" s="66"/>
      <c r="L268" s="107"/>
      <c r="M268" s="107"/>
      <c r="N268" s="107"/>
      <c r="O268" s="204"/>
    </row>
    <row r="269" spans="1:15" x14ac:dyDescent="0.25">
      <c r="A269" s="105"/>
      <c r="B269" s="105"/>
      <c r="C269" s="105"/>
      <c r="D269" s="105"/>
      <c r="E269" s="105"/>
      <c r="F269" s="105"/>
      <c r="G269" s="105"/>
      <c r="H269" s="105"/>
      <c r="I269" s="106"/>
      <c r="J269" s="47"/>
      <c r="K269" s="66"/>
      <c r="L269" s="107"/>
      <c r="M269" s="107"/>
      <c r="N269" s="107"/>
      <c r="O269" s="204"/>
    </row>
    <row r="270" spans="1:15" x14ac:dyDescent="0.25">
      <c r="A270" s="105"/>
      <c r="B270" s="105"/>
      <c r="C270" s="105"/>
      <c r="D270" s="105"/>
      <c r="E270" s="105"/>
      <c r="F270" s="105"/>
      <c r="G270" s="105"/>
      <c r="H270" s="105"/>
      <c r="I270" s="106"/>
      <c r="J270" s="47"/>
      <c r="K270" s="66"/>
      <c r="L270" s="107"/>
      <c r="M270" s="107"/>
      <c r="N270" s="107"/>
      <c r="O270" s="204"/>
    </row>
    <row r="271" spans="1:15" x14ac:dyDescent="0.25">
      <c r="A271" s="105"/>
      <c r="B271" s="105"/>
      <c r="C271" s="105"/>
      <c r="D271" s="105"/>
      <c r="E271" s="105"/>
      <c r="F271" s="105"/>
      <c r="G271" s="105"/>
      <c r="H271" s="105"/>
      <c r="I271" s="106"/>
      <c r="J271" s="47"/>
      <c r="K271" s="66"/>
      <c r="L271" s="107"/>
      <c r="M271" s="107"/>
      <c r="N271" s="107"/>
      <c r="O271" s="204"/>
    </row>
    <row r="272" spans="1:15" x14ac:dyDescent="0.25">
      <c r="A272" s="105"/>
      <c r="B272" s="105"/>
      <c r="C272" s="105"/>
      <c r="D272" s="105"/>
      <c r="E272" s="105"/>
      <c r="F272" s="105"/>
      <c r="G272" s="105"/>
      <c r="H272" s="105"/>
      <c r="I272" s="106"/>
      <c r="J272" s="47"/>
      <c r="K272" s="66"/>
      <c r="L272" s="107"/>
      <c r="M272" s="107"/>
      <c r="N272" s="107"/>
      <c r="O272" s="204"/>
    </row>
    <row r="273" spans="1:15" x14ac:dyDescent="0.25">
      <c r="A273" s="105"/>
      <c r="B273" s="105"/>
      <c r="C273" s="105"/>
      <c r="D273" s="105"/>
      <c r="E273" s="105"/>
      <c r="F273" s="105"/>
      <c r="G273" s="105"/>
      <c r="H273" s="105"/>
      <c r="I273" s="106"/>
      <c r="J273" s="47"/>
      <c r="K273" s="66"/>
      <c r="L273" s="107"/>
      <c r="M273" s="107"/>
      <c r="N273" s="107"/>
      <c r="O273" s="204"/>
    </row>
    <row r="274" spans="1:15" x14ac:dyDescent="0.25">
      <c r="A274" s="105"/>
      <c r="B274" s="105"/>
      <c r="C274" s="105"/>
      <c r="D274" s="105"/>
      <c r="E274" s="105"/>
      <c r="F274" s="105"/>
      <c r="G274" s="105"/>
      <c r="H274" s="105"/>
      <c r="I274" s="106"/>
      <c r="J274" s="47"/>
      <c r="K274" s="66"/>
      <c r="L274" s="107"/>
      <c r="M274" s="107"/>
      <c r="N274" s="107"/>
      <c r="O274" s="204"/>
    </row>
    <row r="275" spans="1:15" x14ac:dyDescent="0.25">
      <c r="A275" s="105"/>
      <c r="B275" s="105"/>
      <c r="C275" s="105"/>
      <c r="D275" s="105"/>
      <c r="E275" s="105"/>
      <c r="F275" s="105"/>
      <c r="G275" s="105"/>
      <c r="H275" s="105"/>
      <c r="I275" s="106"/>
      <c r="J275" s="47"/>
      <c r="K275" s="66"/>
      <c r="L275" s="107"/>
      <c r="M275" s="107"/>
      <c r="N275" s="107"/>
      <c r="O275" s="204"/>
    </row>
    <row r="276" spans="1:15" x14ac:dyDescent="0.25">
      <c r="A276" s="105"/>
      <c r="B276" s="105"/>
      <c r="C276" s="105"/>
      <c r="D276" s="105"/>
      <c r="E276" s="105"/>
      <c r="F276" s="105"/>
      <c r="G276" s="105"/>
      <c r="H276" s="105"/>
      <c r="I276" s="106"/>
      <c r="J276" s="47"/>
      <c r="K276" s="66"/>
      <c r="L276" s="107"/>
      <c r="M276" s="107"/>
      <c r="N276" s="107"/>
      <c r="O276" s="204"/>
    </row>
    <row r="277" spans="1:15" x14ac:dyDescent="0.25">
      <c r="A277" s="105"/>
      <c r="B277" s="105"/>
      <c r="C277" s="105"/>
      <c r="D277" s="105"/>
      <c r="E277" s="105"/>
      <c r="F277" s="105"/>
      <c r="G277" s="105"/>
      <c r="H277" s="105"/>
      <c r="I277" s="106"/>
      <c r="J277" s="47"/>
      <c r="K277" s="66"/>
      <c r="L277" s="107"/>
      <c r="M277" s="107"/>
      <c r="N277" s="107"/>
      <c r="O277" s="204"/>
    </row>
    <row r="278" spans="1:15" x14ac:dyDescent="0.25">
      <c r="A278" s="105"/>
      <c r="B278" s="105"/>
      <c r="C278" s="105"/>
      <c r="D278" s="105"/>
      <c r="E278" s="105"/>
      <c r="F278" s="105"/>
      <c r="G278" s="105"/>
      <c r="H278" s="105"/>
      <c r="I278" s="106"/>
      <c r="J278" s="47"/>
      <c r="K278" s="66"/>
      <c r="L278" s="107"/>
      <c r="M278" s="107"/>
      <c r="N278" s="107"/>
      <c r="O278" s="204"/>
    </row>
    <row r="279" spans="1:15" x14ac:dyDescent="0.25">
      <c r="A279" s="105"/>
      <c r="B279" s="105"/>
      <c r="C279" s="105"/>
      <c r="D279" s="105"/>
      <c r="E279" s="105"/>
      <c r="F279" s="105"/>
      <c r="G279" s="105"/>
      <c r="H279" s="105"/>
      <c r="I279" s="106"/>
      <c r="J279" s="47"/>
      <c r="K279" s="66"/>
      <c r="L279" s="107"/>
      <c r="M279" s="107"/>
      <c r="N279" s="107"/>
      <c r="O279" s="204"/>
    </row>
    <row r="280" spans="1:15" x14ac:dyDescent="0.25">
      <c r="A280" s="105"/>
      <c r="B280" s="105"/>
      <c r="C280" s="105"/>
      <c r="D280" s="105"/>
      <c r="E280" s="105"/>
      <c r="F280" s="105"/>
      <c r="G280" s="105"/>
      <c r="H280" s="105"/>
      <c r="I280" s="106"/>
      <c r="J280" s="47"/>
      <c r="K280" s="66"/>
      <c r="L280" s="107"/>
      <c r="M280" s="107"/>
      <c r="N280" s="107"/>
      <c r="O280" s="204"/>
    </row>
    <row r="281" spans="1:15" x14ac:dyDescent="0.25">
      <c r="A281" s="105"/>
      <c r="B281" s="105"/>
      <c r="C281" s="105"/>
      <c r="D281" s="105"/>
      <c r="E281" s="105"/>
      <c r="F281" s="105"/>
      <c r="G281" s="105"/>
      <c r="H281" s="105"/>
      <c r="I281" s="106"/>
      <c r="J281" s="47"/>
      <c r="K281" s="66"/>
      <c r="L281" s="107"/>
      <c r="M281" s="107"/>
      <c r="N281" s="107"/>
      <c r="O281" s="204"/>
    </row>
    <row r="282" spans="1:15" x14ac:dyDescent="0.25">
      <c r="A282" s="105"/>
      <c r="B282" s="105"/>
      <c r="C282" s="105"/>
      <c r="D282" s="105"/>
      <c r="E282" s="105"/>
      <c r="F282" s="105"/>
      <c r="G282" s="105"/>
      <c r="H282" s="105"/>
      <c r="I282" s="106"/>
      <c r="J282" s="47"/>
      <c r="K282" s="66"/>
      <c r="L282" s="107"/>
      <c r="M282" s="107"/>
      <c r="N282" s="107"/>
      <c r="O282" s="204"/>
    </row>
    <row r="283" spans="1:15" x14ac:dyDescent="0.25">
      <c r="A283" s="105"/>
      <c r="B283" s="105"/>
      <c r="C283" s="105"/>
      <c r="D283" s="105"/>
      <c r="E283" s="105"/>
      <c r="F283" s="105"/>
      <c r="G283" s="105"/>
      <c r="H283" s="105"/>
      <c r="I283" s="106"/>
      <c r="J283" s="47"/>
      <c r="K283" s="66"/>
      <c r="L283" s="107"/>
      <c r="M283" s="107"/>
      <c r="N283" s="107"/>
      <c r="O283" s="204"/>
    </row>
    <row r="284" spans="1:15" x14ac:dyDescent="0.25">
      <c r="A284" s="105"/>
      <c r="B284" s="105"/>
      <c r="C284" s="105"/>
      <c r="D284" s="105"/>
      <c r="E284" s="105"/>
      <c r="F284" s="105"/>
      <c r="G284" s="105"/>
      <c r="H284" s="105"/>
      <c r="I284" s="106"/>
      <c r="J284" s="47"/>
      <c r="K284" s="66"/>
      <c r="L284" s="107"/>
      <c r="M284" s="107"/>
      <c r="N284" s="107"/>
      <c r="O284" s="204"/>
    </row>
    <row r="285" spans="1:15" x14ac:dyDescent="0.25">
      <c r="A285" s="105"/>
      <c r="B285" s="105"/>
      <c r="C285" s="105"/>
      <c r="D285" s="105"/>
      <c r="E285" s="105"/>
      <c r="F285" s="105"/>
      <c r="G285" s="105"/>
      <c r="H285" s="105"/>
      <c r="I285" s="106"/>
      <c r="J285" s="47"/>
      <c r="K285" s="66"/>
      <c r="L285" s="107"/>
      <c r="M285" s="107"/>
      <c r="N285" s="107"/>
      <c r="O285" s="204"/>
    </row>
    <row r="286" spans="1:15" x14ac:dyDescent="0.25">
      <c r="A286" s="105"/>
      <c r="B286" s="105"/>
      <c r="C286" s="105"/>
      <c r="D286" s="105"/>
      <c r="E286" s="105"/>
      <c r="F286" s="105"/>
      <c r="G286" s="105"/>
      <c r="H286" s="105"/>
      <c r="I286" s="106"/>
      <c r="J286" s="47"/>
      <c r="K286" s="66"/>
      <c r="L286" s="107"/>
      <c r="M286" s="107"/>
      <c r="N286" s="107"/>
      <c r="O286" s="204"/>
    </row>
    <row r="287" spans="1:15" x14ac:dyDescent="0.25">
      <c r="A287" s="105"/>
      <c r="B287" s="105"/>
      <c r="C287" s="105"/>
      <c r="D287" s="105"/>
      <c r="E287" s="105"/>
      <c r="F287" s="105"/>
      <c r="G287" s="105"/>
      <c r="H287" s="105"/>
      <c r="I287" s="106"/>
      <c r="J287" s="47"/>
      <c r="K287" s="66"/>
      <c r="L287" s="107"/>
      <c r="M287" s="107"/>
      <c r="N287" s="107"/>
      <c r="O287" s="204"/>
    </row>
    <row r="288" spans="1:15" x14ac:dyDescent="0.25">
      <c r="A288" s="105"/>
      <c r="B288" s="105"/>
      <c r="C288" s="105"/>
      <c r="D288" s="105"/>
      <c r="E288" s="105"/>
      <c r="F288" s="105"/>
      <c r="G288" s="105"/>
      <c r="H288" s="105"/>
      <c r="I288" s="106"/>
      <c r="J288" s="47"/>
      <c r="K288" s="66"/>
      <c r="L288" s="107"/>
      <c r="M288" s="107"/>
      <c r="N288" s="107"/>
      <c r="O288" s="204"/>
    </row>
    <row r="289" spans="1:15" x14ac:dyDescent="0.25">
      <c r="A289" s="105"/>
      <c r="B289" s="105"/>
      <c r="C289" s="105"/>
      <c r="D289" s="105"/>
      <c r="E289" s="105"/>
      <c r="F289" s="105"/>
      <c r="G289" s="105"/>
      <c r="H289" s="105"/>
      <c r="I289" s="106"/>
      <c r="J289" s="47"/>
      <c r="K289" s="66"/>
      <c r="L289" s="107"/>
      <c r="M289" s="107"/>
      <c r="N289" s="107"/>
      <c r="O289" s="204"/>
    </row>
    <row r="290" spans="1:15" x14ac:dyDescent="0.25">
      <c r="A290" s="105"/>
      <c r="B290" s="105"/>
      <c r="C290" s="105"/>
      <c r="D290" s="105"/>
      <c r="E290" s="105"/>
      <c r="F290" s="105"/>
      <c r="G290" s="105"/>
      <c r="H290" s="105"/>
      <c r="I290" s="106"/>
      <c r="J290" s="47"/>
      <c r="K290" s="66"/>
      <c r="L290" s="107"/>
      <c r="M290" s="107"/>
      <c r="N290" s="107"/>
      <c r="O290" s="204"/>
    </row>
    <row r="291" spans="1:15" x14ac:dyDescent="0.25">
      <c r="A291" s="105"/>
      <c r="B291" s="105"/>
      <c r="C291" s="105"/>
      <c r="D291" s="105"/>
      <c r="E291" s="105"/>
      <c r="F291" s="105"/>
      <c r="G291" s="105"/>
      <c r="H291" s="105"/>
      <c r="I291" s="106"/>
      <c r="J291" s="47"/>
      <c r="K291" s="66"/>
      <c r="L291" s="107"/>
      <c r="M291" s="107"/>
      <c r="N291" s="107"/>
      <c r="O291" s="204"/>
    </row>
    <row r="292" spans="1:15" x14ac:dyDescent="0.25">
      <c r="A292" s="105"/>
      <c r="B292" s="105"/>
      <c r="C292" s="105"/>
      <c r="D292" s="105"/>
      <c r="E292" s="105"/>
      <c r="F292" s="105"/>
      <c r="G292" s="105"/>
      <c r="H292" s="105"/>
      <c r="I292" s="106"/>
      <c r="J292" s="47"/>
      <c r="K292" s="66"/>
      <c r="L292" s="107"/>
      <c r="M292" s="107"/>
      <c r="N292" s="107"/>
      <c r="O292" s="204"/>
    </row>
    <row r="293" spans="1:15" x14ac:dyDescent="0.25">
      <c r="A293" s="105"/>
      <c r="B293" s="105"/>
      <c r="C293" s="105"/>
      <c r="D293" s="105"/>
      <c r="E293" s="105"/>
      <c r="F293" s="105"/>
      <c r="G293" s="105"/>
      <c r="H293" s="105"/>
      <c r="I293" s="106"/>
      <c r="J293" s="47"/>
      <c r="K293" s="66"/>
      <c r="L293" s="107"/>
      <c r="M293" s="107"/>
      <c r="N293" s="107"/>
      <c r="O293" s="204"/>
    </row>
    <row r="294" spans="1:15" x14ac:dyDescent="0.25">
      <c r="A294" s="105"/>
      <c r="B294" s="105"/>
      <c r="C294" s="105"/>
      <c r="D294" s="105"/>
      <c r="E294" s="105"/>
      <c r="F294" s="105"/>
      <c r="G294" s="105"/>
      <c r="H294" s="105"/>
      <c r="I294" s="106"/>
      <c r="J294" s="47"/>
      <c r="K294" s="66"/>
      <c r="L294" s="107"/>
      <c r="M294" s="107"/>
      <c r="N294" s="107"/>
      <c r="O294" s="204"/>
    </row>
    <row r="295" spans="1:15" x14ac:dyDescent="0.25">
      <c r="A295" s="105"/>
      <c r="B295" s="105"/>
      <c r="C295" s="105"/>
      <c r="D295" s="105"/>
      <c r="E295" s="105"/>
      <c r="F295" s="105"/>
      <c r="G295" s="105"/>
      <c r="H295" s="105"/>
      <c r="I295" s="106"/>
      <c r="J295" s="47"/>
      <c r="K295" s="66"/>
      <c r="L295" s="107"/>
      <c r="M295" s="107"/>
      <c r="N295" s="107"/>
      <c r="O295" s="204"/>
    </row>
    <row r="296" spans="1:15" x14ac:dyDescent="0.25">
      <c r="A296" s="105"/>
      <c r="B296" s="105"/>
      <c r="C296" s="105"/>
      <c r="D296" s="105"/>
      <c r="E296" s="105"/>
      <c r="F296" s="105"/>
      <c r="G296" s="105"/>
      <c r="H296" s="105"/>
      <c r="I296" s="106"/>
      <c r="J296" s="47"/>
      <c r="K296" s="66"/>
      <c r="L296" s="107"/>
      <c r="M296" s="107"/>
      <c r="N296" s="107"/>
      <c r="O296" s="204"/>
    </row>
    <row r="297" spans="1:15" x14ac:dyDescent="0.25">
      <c r="A297" s="105"/>
      <c r="B297" s="105"/>
      <c r="C297" s="105"/>
      <c r="D297" s="105"/>
      <c r="E297" s="105"/>
      <c r="F297" s="105"/>
      <c r="G297" s="105"/>
      <c r="H297" s="105"/>
      <c r="I297" s="106"/>
      <c r="J297" s="47"/>
      <c r="K297" s="66"/>
      <c r="L297" s="107"/>
      <c r="M297" s="107"/>
      <c r="N297" s="107"/>
      <c r="O297" s="204"/>
    </row>
    <row r="298" spans="1:15" x14ac:dyDescent="0.25">
      <c r="A298" s="105"/>
      <c r="B298" s="105"/>
      <c r="C298" s="105"/>
      <c r="D298" s="105"/>
      <c r="E298" s="105"/>
      <c r="F298" s="105"/>
      <c r="G298" s="105"/>
      <c r="H298" s="105"/>
      <c r="I298" s="106"/>
      <c r="J298" s="47"/>
      <c r="K298" s="66"/>
      <c r="L298" s="107"/>
      <c r="M298" s="107"/>
      <c r="N298" s="107"/>
      <c r="O298" s="204"/>
    </row>
    <row r="299" spans="1:15" x14ac:dyDescent="0.25">
      <c r="A299" s="105"/>
      <c r="B299" s="105"/>
      <c r="C299" s="105"/>
      <c r="D299" s="105"/>
      <c r="E299" s="105"/>
      <c r="F299" s="105"/>
      <c r="G299" s="105"/>
      <c r="H299" s="105"/>
      <c r="I299" s="106"/>
      <c r="J299" s="47"/>
      <c r="K299" s="66"/>
      <c r="L299" s="107"/>
      <c r="M299" s="107"/>
      <c r="N299" s="107"/>
      <c r="O299" s="204"/>
    </row>
    <row r="300" spans="1:15" x14ac:dyDescent="0.25">
      <c r="A300" s="105"/>
      <c r="B300" s="105"/>
      <c r="C300" s="105"/>
      <c r="D300" s="105"/>
      <c r="E300" s="105"/>
      <c r="F300" s="105"/>
      <c r="G300" s="105"/>
      <c r="H300" s="105"/>
      <c r="I300" s="106"/>
      <c r="J300" s="47"/>
      <c r="K300" s="66"/>
      <c r="L300" s="107"/>
      <c r="M300" s="107"/>
      <c r="N300" s="107"/>
      <c r="O300" s="204"/>
    </row>
    <row r="301" spans="1:15" x14ac:dyDescent="0.25">
      <c r="A301" s="105"/>
      <c r="B301" s="105"/>
      <c r="C301" s="105"/>
      <c r="D301" s="105"/>
      <c r="E301" s="105"/>
      <c r="F301" s="105"/>
      <c r="G301" s="105"/>
      <c r="H301" s="105"/>
      <c r="I301" s="106"/>
      <c r="J301" s="47"/>
      <c r="K301" s="66"/>
      <c r="L301" s="107"/>
      <c r="M301" s="107"/>
      <c r="N301" s="107"/>
      <c r="O301" s="204"/>
    </row>
    <row r="302" spans="1:15" x14ac:dyDescent="0.25">
      <c r="A302" s="105"/>
      <c r="B302" s="105"/>
      <c r="C302" s="105"/>
      <c r="D302" s="105"/>
      <c r="E302" s="105"/>
      <c r="F302" s="105"/>
      <c r="G302" s="105"/>
      <c r="H302" s="105"/>
      <c r="I302" s="106"/>
      <c r="J302" s="47"/>
      <c r="K302" s="66"/>
      <c r="L302" s="107"/>
      <c r="M302" s="107"/>
      <c r="N302" s="107"/>
      <c r="O302" s="204"/>
    </row>
    <row r="303" spans="1:15" x14ac:dyDescent="0.25">
      <c r="A303" s="105"/>
      <c r="B303" s="105"/>
      <c r="C303" s="105"/>
      <c r="D303" s="105"/>
      <c r="E303" s="105"/>
      <c r="F303" s="105"/>
      <c r="G303" s="105"/>
      <c r="H303" s="105"/>
      <c r="I303" s="106"/>
      <c r="J303" s="47"/>
      <c r="K303" s="66"/>
      <c r="L303" s="107"/>
      <c r="M303" s="107"/>
      <c r="N303" s="107"/>
      <c r="O303" s="204"/>
    </row>
    <row r="304" spans="1:15" x14ac:dyDescent="0.25">
      <c r="A304" s="105"/>
      <c r="B304" s="105"/>
      <c r="C304" s="105"/>
      <c r="D304" s="105"/>
      <c r="E304" s="105"/>
      <c r="F304" s="105"/>
      <c r="G304" s="105"/>
      <c r="H304" s="105"/>
      <c r="I304" s="106"/>
      <c r="J304" s="47"/>
      <c r="K304" s="66"/>
      <c r="L304" s="107"/>
      <c r="M304" s="107"/>
      <c r="N304" s="107"/>
      <c r="O304" s="204"/>
    </row>
    <row r="305" spans="1:15" x14ac:dyDescent="0.25">
      <c r="A305" s="105"/>
      <c r="B305" s="105"/>
      <c r="C305" s="105"/>
      <c r="D305" s="105"/>
      <c r="E305" s="105"/>
      <c r="F305" s="105"/>
      <c r="G305" s="105"/>
      <c r="H305" s="105"/>
      <c r="I305" s="106"/>
      <c r="J305" s="47"/>
      <c r="K305" s="66"/>
      <c r="L305" s="107"/>
      <c r="M305" s="107"/>
      <c r="N305" s="107"/>
      <c r="O305" s="204"/>
    </row>
    <row r="306" spans="1:15" x14ac:dyDescent="0.25">
      <c r="A306" s="105"/>
      <c r="B306" s="105"/>
      <c r="C306" s="105"/>
      <c r="D306" s="105"/>
      <c r="E306" s="105"/>
      <c r="F306" s="105"/>
      <c r="G306" s="105"/>
      <c r="H306" s="105"/>
      <c r="I306" s="106"/>
      <c r="J306" s="47"/>
      <c r="K306" s="66"/>
      <c r="L306" s="107"/>
      <c r="M306" s="107"/>
      <c r="N306" s="107"/>
      <c r="O306" s="204"/>
    </row>
    <row r="307" spans="1:15" x14ac:dyDescent="0.25">
      <c r="A307" s="105"/>
      <c r="B307" s="105"/>
      <c r="C307" s="105"/>
      <c r="D307" s="105"/>
      <c r="E307" s="105"/>
      <c r="F307" s="105"/>
      <c r="G307" s="105"/>
      <c r="H307" s="105"/>
      <c r="I307" s="106"/>
      <c r="J307" s="47"/>
      <c r="K307" s="66"/>
      <c r="L307" s="107"/>
      <c r="M307" s="107"/>
      <c r="N307" s="107"/>
      <c r="O307" s="204"/>
    </row>
    <row r="308" spans="1:15" x14ac:dyDescent="0.25">
      <c r="A308" s="105"/>
      <c r="B308" s="105"/>
      <c r="C308" s="105"/>
      <c r="D308" s="105"/>
      <c r="E308" s="105"/>
      <c r="F308" s="105"/>
      <c r="G308" s="105"/>
      <c r="H308" s="105"/>
      <c r="I308" s="106"/>
      <c r="J308" s="47"/>
      <c r="K308" s="66"/>
      <c r="L308" s="107"/>
      <c r="M308" s="107"/>
      <c r="N308" s="107"/>
      <c r="O308" s="204"/>
    </row>
    <row r="309" spans="1:15" x14ac:dyDescent="0.25">
      <c r="A309" s="105"/>
      <c r="B309" s="105"/>
      <c r="C309" s="105"/>
      <c r="D309" s="105"/>
      <c r="E309" s="105"/>
      <c r="F309" s="105"/>
      <c r="G309" s="105"/>
      <c r="H309" s="105"/>
      <c r="I309" s="106"/>
      <c r="J309" s="47"/>
      <c r="K309" s="66"/>
      <c r="L309" s="107"/>
      <c r="M309" s="107"/>
      <c r="N309" s="107"/>
      <c r="O309" s="204"/>
    </row>
    <row r="310" spans="1:15" x14ac:dyDescent="0.25">
      <c r="A310" s="105"/>
      <c r="B310" s="105"/>
      <c r="C310" s="105"/>
      <c r="D310" s="105"/>
      <c r="E310" s="105"/>
      <c r="F310" s="105"/>
      <c r="G310" s="105"/>
      <c r="H310" s="105"/>
      <c r="I310" s="106"/>
      <c r="J310" s="47"/>
      <c r="K310" s="66"/>
      <c r="L310" s="107"/>
      <c r="M310" s="107"/>
      <c r="N310" s="107"/>
      <c r="O310" s="204"/>
    </row>
    <row r="311" spans="1:15" x14ac:dyDescent="0.25">
      <c r="A311" s="105"/>
      <c r="B311" s="105"/>
      <c r="C311" s="105"/>
      <c r="D311" s="105"/>
      <c r="E311" s="105"/>
      <c r="F311" s="105"/>
      <c r="G311" s="105"/>
      <c r="H311" s="105"/>
      <c r="I311" s="106"/>
      <c r="J311" s="47"/>
      <c r="K311" s="66"/>
      <c r="L311" s="107"/>
      <c r="M311" s="107"/>
      <c r="N311" s="107"/>
      <c r="O311" s="204"/>
    </row>
    <row r="312" spans="1:15" x14ac:dyDescent="0.25">
      <c r="A312" s="105"/>
      <c r="B312" s="105"/>
      <c r="C312" s="105"/>
      <c r="D312" s="105"/>
      <c r="E312" s="105"/>
      <c r="F312" s="105"/>
      <c r="G312" s="105"/>
      <c r="H312" s="105"/>
      <c r="I312" s="106"/>
      <c r="J312" s="47"/>
      <c r="K312" s="66"/>
      <c r="L312" s="107"/>
      <c r="M312" s="107"/>
      <c r="N312" s="107"/>
      <c r="O312" s="204"/>
    </row>
    <row r="313" spans="1:15" x14ac:dyDescent="0.25">
      <c r="A313" s="105"/>
      <c r="B313" s="105"/>
      <c r="C313" s="105"/>
      <c r="D313" s="105"/>
      <c r="E313" s="105"/>
      <c r="F313" s="105"/>
      <c r="G313" s="105"/>
      <c r="H313" s="105"/>
      <c r="I313" s="106"/>
      <c r="J313" s="47"/>
      <c r="K313" s="66"/>
      <c r="L313" s="107"/>
      <c r="M313" s="107"/>
      <c r="N313" s="107"/>
      <c r="O313" s="204"/>
    </row>
    <row r="314" spans="1:15" x14ac:dyDescent="0.25">
      <c r="A314" s="105"/>
      <c r="B314" s="105"/>
      <c r="C314" s="105"/>
      <c r="D314" s="105"/>
      <c r="E314" s="105"/>
      <c r="F314" s="105"/>
      <c r="G314" s="105"/>
      <c r="H314" s="105"/>
      <c r="I314" s="106"/>
      <c r="J314" s="47"/>
      <c r="K314" s="66"/>
      <c r="L314" s="107"/>
      <c r="M314" s="107"/>
      <c r="N314" s="107"/>
      <c r="O314" s="204"/>
    </row>
    <row r="315" spans="1:15" x14ac:dyDescent="0.25">
      <c r="A315" s="105"/>
      <c r="B315" s="105"/>
      <c r="C315" s="105"/>
      <c r="D315" s="105"/>
      <c r="E315" s="105"/>
      <c r="F315" s="105"/>
      <c r="G315" s="105"/>
      <c r="H315" s="105"/>
      <c r="I315" s="106"/>
      <c r="J315" s="47"/>
      <c r="K315" s="66"/>
      <c r="L315" s="107"/>
      <c r="M315" s="107"/>
      <c r="N315" s="107"/>
      <c r="O315" s="204"/>
    </row>
    <row r="316" spans="1:15" x14ac:dyDescent="0.25">
      <c r="A316" s="105"/>
      <c r="B316" s="105"/>
      <c r="C316" s="105"/>
      <c r="D316" s="105"/>
      <c r="E316" s="105"/>
      <c r="F316" s="105"/>
      <c r="G316" s="105"/>
      <c r="H316" s="105"/>
      <c r="I316" s="106"/>
      <c r="J316" s="47"/>
      <c r="K316" s="66"/>
      <c r="L316" s="107"/>
      <c r="M316" s="107"/>
      <c r="N316" s="107"/>
      <c r="O316" s="204"/>
    </row>
    <row r="317" spans="1:15" x14ac:dyDescent="0.25">
      <c r="A317" s="105"/>
      <c r="B317" s="105"/>
      <c r="C317" s="105"/>
      <c r="D317" s="105"/>
      <c r="E317" s="105"/>
      <c r="F317" s="105"/>
      <c r="G317" s="105"/>
      <c r="H317" s="105"/>
      <c r="I317" s="106"/>
      <c r="J317" s="47"/>
      <c r="K317" s="66"/>
      <c r="L317" s="107"/>
      <c r="M317" s="107"/>
      <c r="N317" s="107"/>
      <c r="O317" s="204"/>
    </row>
    <row r="318" spans="1:15" x14ac:dyDescent="0.25">
      <c r="A318" s="105"/>
      <c r="B318" s="105"/>
      <c r="C318" s="105"/>
      <c r="D318" s="105"/>
      <c r="E318" s="105"/>
      <c r="F318" s="105"/>
      <c r="G318" s="105"/>
      <c r="H318" s="105"/>
      <c r="I318" s="106"/>
      <c r="J318" s="47"/>
      <c r="K318" s="66"/>
      <c r="L318" s="107"/>
      <c r="M318" s="107"/>
      <c r="N318" s="107"/>
      <c r="O318" s="204"/>
    </row>
    <row r="319" spans="1:15" x14ac:dyDescent="0.25">
      <c r="A319" s="105"/>
      <c r="B319" s="105"/>
      <c r="C319" s="105"/>
      <c r="D319" s="105"/>
      <c r="E319" s="105"/>
      <c r="F319" s="105"/>
      <c r="G319" s="105"/>
      <c r="H319" s="105"/>
      <c r="I319" s="106"/>
      <c r="J319" s="47"/>
      <c r="K319" s="66"/>
      <c r="L319" s="107"/>
      <c r="M319" s="107"/>
      <c r="N319" s="107"/>
      <c r="O319" s="204"/>
    </row>
    <row r="320" spans="1:15" x14ac:dyDescent="0.25">
      <c r="A320" s="105"/>
      <c r="B320" s="105"/>
      <c r="C320" s="105"/>
      <c r="D320" s="105"/>
      <c r="E320" s="105"/>
      <c r="F320" s="105"/>
      <c r="G320" s="105"/>
      <c r="H320" s="105"/>
      <c r="I320" s="106"/>
      <c r="J320" s="47"/>
      <c r="K320" s="66"/>
      <c r="L320" s="107"/>
      <c r="M320" s="107"/>
      <c r="N320" s="107"/>
      <c r="O320" s="204"/>
    </row>
    <row r="321" spans="1:15" x14ac:dyDescent="0.25">
      <c r="A321" s="105"/>
      <c r="B321" s="105"/>
      <c r="C321" s="105"/>
      <c r="D321" s="105"/>
      <c r="E321" s="105"/>
      <c r="F321" s="105"/>
      <c r="G321" s="105"/>
      <c r="H321" s="105"/>
      <c r="I321" s="106"/>
      <c r="J321" s="47"/>
      <c r="K321" s="66"/>
      <c r="L321" s="107"/>
      <c r="M321" s="107"/>
      <c r="N321" s="107"/>
      <c r="O321" s="204"/>
    </row>
    <row r="322" spans="1:15" x14ac:dyDescent="0.25">
      <c r="A322" s="105"/>
      <c r="B322" s="105"/>
      <c r="C322" s="105"/>
      <c r="D322" s="105"/>
      <c r="E322" s="105"/>
      <c r="F322" s="105"/>
      <c r="G322" s="105"/>
      <c r="H322" s="105"/>
      <c r="I322" s="106"/>
      <c r="J322" s="47"/>
      <c r="K322" s="66"/>
      <c r="L322" s="107"/>
      <c r="M322" s="107"/>
      <c r="N322" s="107"/>
      <c r="O322" s="204"/>
    </row>
    <row r="323" spans="1:15" x14ac:dyDescent="0.25">
      <c r="A323" s="105"/>
      <c r="B323" s="105"/>
      <c r="C323" s="105"/>
      <c r="D323" s="105"/>
      <c r="E323" s="105"/>
      <c r="F323" s="105"/>
      <c r="G323" s="105"/>
      <c r="H323" s="105"/>
      <c r="I323" s="106"/>
      <c r="J323" s="47"/>
      <c r="K323" s="66"/>
      <c r="L323" s="107"/>
      <c r="M323" s="107"/>
      <c r="N323" s="107"/>
      <c r="O323" s="204"/>
    </row>
    <row r="324" spans="1:15" x14ac:dyDescent="0.25">
      <c r="A324" s="105"/>
      <c r="B324" s="105"/>
      <c r="C324" s="105"/>
      <c r="D324" s="105"/>
      <c r="E324" s="105"/>
      <c r="F324" s="105"/>
      <c r="G324" s="105"/>
      <c r="H324" s="105"/>
      <c r="I324" s="106"/>
      <c r="J324" s="47"/>
      <c r="K324" s="66"/>
      <c r="L324" s="107"/>
      <c r="M324" s="107"/>
      <c r="N324" s="107"/>
      <c r="O324" s="204"/>
    </row>
    <row r="325" spans="1:15" x14ac:dyDescent="0.25">
      <c r="A325" s="105"/>
      <c r="B325" s="105"/>
      <c r="C325" s="105"/>
      <c r="D325" s="105"/>
      <c r="E325" s="105"/>
      <c r="F325" s="105"/>
      <c r="G325" s="105"/>
      <c r="H325" s="105"/>
      <c r="I325" s="106"/>
      <c r="J325" s="47"/>
      <c r="K325" s="66"/>
      <c r="L325" s="107"/>
      <c r="M325" s="107"/>
      <c r="N325" s="107"/>
      <c r="O325" s="204"/>
    </row>
    <row r="326" spans="1:15" x14ac:dyDescent="0.25">
      <c r="A326" s="105"/>
      <c r="B326" s="105"/>
      <c r="C326" s="105"/>
      <c r="D326" s="105"/>
      <c r="E326" s="105"/>
      <c r="F326" s="105"/>
      <c r="G326" s="105"/>
      <c r="H326" s="105"/>
      <c r="I326" s="106"/>
      <c r="J326" s="47"/>
      <c r="K326" s="66"/>
      <c r="L326" s="107"/>
      <c r="M326" s="107"/>
      <c r="N326" s="107"/>
      <c r="O326" s="204"/>
    </row>
    <row r="327" spans="1:15" x14ac:dyDescent="0.25">
      <c r="A327" s="105"/>
      <c r="B327" s="105"/>
      <c r="C327" s="105"/>
      <c r="D327" s="105"/>
      <c r="E327" s="105"/>
      <c r="F327" s="105"/>
      <c r="G327" s="105"/>
      <c r="H327" s="105"/>
      <c r="I327" s="106"/>
      <c r="J327" s="47"/>
      <c r="K327" s="66"/>
      <c r="L327" s="107"/>
      <c r="M327" s="107"/>
      <c r="N327" s="107"/>
      <c r="O327" s="204"/>
    </row>
    <row r="328" spans="1:15" x14ac:dyDescent="0.25">
      <c r="A328" s="105"/>
      <c r="B328" s="105"/>
      <c r="C328" s="105"/>
      <c r="D328" s="105"/>
      <c r="E328" s="105"/>
      <c r="F328" s="105"/>
      <c r="G328" s="105"/>
      <c r="H328" s="105"/>
      <c r="I328" s="106"/>
      <c r="J328" s="47"/>
      <c r="K328" s="66"/>
      <c r="L328" s="107"/>
      <c r="M328" s="107"/>
      <c r="N328" s="107"/>
      <c r="O328" s="204"/>
    </row>
    <row r="329" spans="1:15" x14ac:dyDescent="0.25">
      <c r="A329" s="105"/>
      <c r="B329" s="105"/>
      <c r="C329" s="105"/>
      <c r="D329" s="105"/>
      <c r="E329" s="105"/>
      <c r="F329" s="105"/>
      <c r="G329" s="105"/>
      <c r="H329" s="105"/>
      <c r="I329" s="106"/>
      <c r="J329" s="47"/>
      <c r="K329" s="66"/>
      <c r="L329" s="107"/>
      <c r="M329" s="107"/>
      <c r="N329" s="107"/>
      <c r="O329" s="204"/>
    </row>
    <row r="330" spans="1:15" x14ac:dyDescent="0.25">
      <c r="A330" s="105"/>
      <c r="B330" s="105"/>
      <c r="C330" s="105"/>
      <c r="D330" s="105"/>
      <c r="E330" s="105"/>
      <c r="F330" s="105"/>
      <c r="G330" s="105"/>
      <c r="H330" s="105"/>
      <c r="I330" s="106"/>
      <c r="J330" s="47"/>
      <c r="K330" s="66"/>
      <c r="L330" s="107"/>
      <c r="M330" s="107"/>
      <c r="N330" s="107"/>
      <c r="O330" s="204"/>
    </row>
    <row r="331" spans="1:15" x14ac:dyDescent="0.25">
      <c r="A331" s="105"/>
      <c r="B331" s="105"/>
      <c r="C331" s="105"/>
      <c r="D331" s="105"/>
      <c r="E331" s="105"/>
      <c r="F331" s="105"/>
      <c r="G331" s="105"/>
      <c r="H331" s="105"/>
      <c r="I331" s="106"/>
      <c r="J331" s="47"/>
      <c r="K331" s="66"/>
      <c r="L331" s="107"/>
      <c r="M331" s="107"/>
      <c r="N331" s="107"/>
      <c r="O331" s="204"/>
    </row>
    <row r="332" spans="1:15" x14ac:dyDescent="0.25">
      <c r="A332" s="105"/>
      <c r="B332" s="105"/>
      <c r="C332" s="105"/>
      <c r="D332" s="105"/>
      <c r="E332" s="105"/>
      <c r="F332" s="105"/>
      <c r="G332" s="105"/>
      <c r="H332" s="105"/>
      <c r="I332" s="106"/>
      <c r="J332" s="47"/>
      <c r="K332" s="66"/>
      <c r="L332" s="107"/>
      <c r="M332" s="107"/>
      <c r="N332" s="107"/>
      <c r="O332" s="204"/>
    </row>
    <row r="333" spans="1:15" x14ac:dyDescent="0.25">
      <c r="A333" s="105"/>
      <c r="B333" s="105"/>
      <c r="C333" s="105"/>
      <c r="D333" s="105"/>
      <c r="E333" s="105"/>
      <c r="F333" s="105"/>
      <c r="G333" s="105"/>
      <c r="H333" s="105"/>
      <c r="I333" s="106"/>
      <c r="J333" s="47"/>
      <c r="K333" s="66"/>
      <c r="L333" s="107"/>
      <c r="M333" s="107"/>
      <c r="N333" s="107"/>
      <c r="O333" s="204"/>
    </row>
    <row r="334" spans="1:15" x14ac:dyDescent="0.25">
      <c r="A334" s="105"/>
      <c r="B334" s="105"/>
      <c r="C334" s="105"/>
      <c r="D334" s="105"/>
      <c r="E334" s="105"/>
      <c r="F334" s="105"/>
      <c r="G334" s="105"/>
      <c r="H334" s="105"/>
      <c r="I334" s="106"/>
      <c r="J334" s="47"/>
      <c r="K334" s="66"/>
      <c r="L334" s="107"/>
      <c r="M334" s="107"/>
      <c r="N334" s="107"/>
      <c r="O334" s="204"/>
    </row>
    <row r="335" spans="1:15" x14ac:dyDescent="0.25">
      <c r="A335" s="105"/>
      <c r="B335" s="105"/>
      <c r="C335" s="105"/>
      <c r="D335" s="105"/>
      <c r="E335" s="105"/>
      <c r="F335" s="105"/>
      <c r="G335" s="105"/>
      <c r="H335" s="105"/>
      <c r="I335" s="106"/>
      <c r="J335" s="47"/>
      <c r="K335" s="66"/>
      <c r="L335" s="107"/>
      <c r="M335" s="107"/>
      <c r="N335" s="107"/>
      <c r="O335" s="204"/>
    </row>
    <row r="336" spans="1:15" x14ac:dyDescent="0.25">
      <c r="A336" s="105"/>
      <c r="B336" s="105"/>
      <c r="C336" s="105"/>
      <c r="D336" s="105"/>
      <c r="E336" s="105"/>
      <c r="F336" s="105"/>
      <c r="G336" s="105"/>
      <c r="H336" s="105"/>
      <c r="I336" s="106"/>
      <c r="J336" s="47"/>
      <c r="K336" s="66"/>
      <c r="L336" s="107"/>
      <c r="M336" s="107"/>
      <c r="N336" s="107"/>
      <c r="O336" s="204"/>
    </row>
    <row r="337" spans="1:15" x14ac:dyDescent="0.25">
      <c r="A337" s="105"/>
      <c r="B337" s="105"/>
      <c r="C337" s="105"/>
      <c r="D337" s="105"/>
      <c r="E337" s="105"/>
      <c r="F337" s="105"/>
      <c r="G337" s="105"/>
      <c r="H337" s="105"/>
      <c r="I337" s="106"/>
      <c r="J337" s="47"/>
      <c r="K337" s="66"/>
      <c r="L337" s="107"/>
      <c r="M337" s="107"/>
      <c r="N337" s="107"/>
      <c r="O337" s="204"/>
    </row>
    <row r="338" spans="1:15" x14ac:dyDescent="0.25">
      <c r="A338" s="105"/>
      <c r="B338" s="105"/>
      <c r="C338" s="105"/>
      <c r="D338" s="105"/>
      <c r="E338" s="105"/>
      <c r="F338" s="105"/>
      <c r="G338" s="105"/>
      <c r="H338" s="105"/>
      <c r="I338" s="106"/>
      <c r="J338" s="47"/>
      <c r="K338" s="66"/>
      <c r="L338" s="107"/>
      <c r="M338" s="107"/>
      <c r="N338" s="107"/>
      <c r="O338" s="204"/>
    </row>
    <row r="339" spans="1:15" x14ac:dyDescent="0.25">
      <c r="A339" s="105"/>
      <c r="B339" s="105"/>
      <c r="C339" s="105"/>
      <c r="D339" s="105"/>
      <c r="E339" s="105"/>
      <c r="F339" s="105"/>
      <c r="G339" s="105"/>
      <c r="H339" s="105"/>
      <c r="I339" s="106"/>
      <c r="J339" s="47"/>
      <c r="K339" s="66"/>
      <c r="L339" s="107"/>
      <c r="M339" s="107"/>
      <c r="N339" s="107"/>
      <c r="O339" s="204"/>
    </row>
    <row r="340" spans="1:15" x14ac:dyDescent="0.25">
      <c r="A340" s="105"/>
      <c r="B340" s="105"/>
      <c r="C340" s="105"/>
      <c r="D340" s="105"/>
      <c r="E340" s="105"/>
      <c r="F340" s="105"/>
      <c r="G340" s="105"/>
      <c r="H340" s="105"/>
      <c r="I340" s="106"/>
      <c r="J340" s="47"/>
      <c r="K340" s="66"/>
      <c r="L340" s="107"/>
      <c r="M340" s="107"/>
      <c r="N340" s="107"/>
      <c r="O340" s="204"/>
    </row>
    <row r="341" spans="1:15" x14ac:dyDescent="0.25">
      <c r="A341" s="105"/>
      <c r="B341" s="105"/>
      <c r="C341" s="105"/>
      <c r="D341" s="105"/>
      <c r="E341" s="105"/>
      <c r="F341" s="105"/>
      <c r="G341" s="105"/>
      <c r="H341" s="105"/>
      <c r="I341" s="106"/>
      <c r="J341" s="47"/>
      <c r="K341" s="66"/>
      <c r="L341" s="107"/>
      <c r="M341" s="107"/>
      <c r="N341" s="107"/>
      <c r="O341" s="204"/>
    </row>
    <row r="342" spans="1:15" x14ac:dyDescent="0.25">
      <c r="A342" s="105"/>
      <c r="B342" s="105"/>
      <c r="C342" s="105"/>
      <c r="D342" s="105"/>
      <c r="E342" s="105"/>
      <c r="F342" s="105"/>
      <c r="G342" s="105"/>
      <c r="H342" s="105"/>
      <c r="I342" s="106"/>
      <c r="J342" s="47"/>
      <c r="K342" s="66"/>
      <c r="L342" s="107"/>
      <c r="M342" s="107"/>
      <c r="N342" s="107"/>
      <c r="O342" s="204"/>
    </row>
    <row r="343" spans="1:15" x14ac:dyDescent="0.25">
      <c r="A343" s="105"/>
      <c r="B343" s="105"/>
      <c r="C343" s="105"/>
      <c r="D343" s="105"/>
      <c r="E343" s="105"/>
      <c r="F343" s="105"/>
      <c r="G343" s="105"/>
      <c r="H343" s="105"/>
      <c r="I343" s="106"/>
      <c r="J343" s="47"/>
      <c r="K343" s="66"/>
      <c r="L343" s="107"/>
      <c r="M343" s="107"/>
      <c r="N343" s="107"/>
      <c r="O343" s="204"/>
    </row>
    <row r="344" spans="1:15" x14ac:dyDescent="0.25">
      <c r="A344" s="105"/>
      <c r="B344" s="105"/>
      <c r="C344" s="105"/>
      <c r="D344" s="105"/>
      <c r="E344" s="105"/>
      <c r="F344" s="105"/>
      <c r="G344" s="105"/>
      <c r="H344" s="105"/>
      <c r="I344" s="106"/>
      <c r="J344" s="47"/>
      <c r="K344" s="66"/>
      <c r="L344" s="107"/>
      <c r="M344" s="107"/>
      <c r="N344" s="107"/>
      <c r="O344" s="204"/>
    </row>
    <row r="345" spans="1:15" x14ac:dyDescent="0.25">
      <c r="A345" s="105"/>
      <c r="B345" s="105"/>
      <c r="C345" s="105"/>
      <c r="D345" s="105"/>
      <c r="E345" s="105"/>
      <c r="F345" s="105"/>
      <c r="G345" s="105"/>
      <c r="H345" s="105"/>
      <c r="I345" s="106"/>
      <c r="J345" s="47"/>
      <c r="K345" s="66"/>
      <c r="L345" s="107"/>
      <c r="M345" s="107"/>
      <c r="N345" s="107"/>
      <c r="O345" s="204"/>
    </row>
    <row r="346" spans="1:15" x14ac:dyDescent="0.25">
      <c r="A346" s="105"/>
      <c r="B346" s="105"/>
      <c r="C346" s="105"/>
      <c r="D346" s="105"/>
      <c r="E346" s="105"/>
      <c r="F346" s="105"/>
      <c r="G346" s="105"/>
      <c r="H346" s="105"/>
      <c r="I346" s="106"/>
      <c r="J346" s="47"/>
      <c r="K346" s="66"/>
      <c r="L346" s="107"/>
      <c r="M346" s="107"/>
      <c r="N346" s="107"/>
      <c r="O346" s="204"/>
    </row>
    <row r="347" spans="1:15" x14ac:dyDescent="0.25">
      <c r="A347" s="105"/>
      <c r="B347" s="105"/>
      <c r="C347" s="105"/>
      <c r="D347" s="105"/>
      <c r="E347" s="105"/>
      <c r="F347" s="105"/>
      <c r="G347" s="105"/>
      <c r="H347" s="105"/>
      <c r="I347" s="106"/>
      <c r="J347" s="47"/>
      <c r="K347" s="66"/>
      <c r="L347" s="107"/>
      <c r="M347" s="107"/>
      <c r="N347" s="107"/>
      <c r="O347" s="204"/>
    </row>
    <row r="348" spans="1:15" x14ac:dyDescent="0.25">
      <c r="A348" s="105"/>
      <c r="B348" s="105"/>
      <c r="C348" s="105"/>
      <c r="D348" s="105"/>
      <c r="E348" s="105"/>
      <c r="F348" s="105"/>
      <c r="G348" s="105"/>
      <c r="H348" s="105"/>
      <c r="I348" s="106"/>
      <c r="J348" s="47"/>
      <c r="K348" s="66"/>
      <c r="L348" s="107"/>
      <c r="M348" s="107"/>
      <c r="N348" s="107"/>
      <c r="O348" s="204"/>
    </row>
    <row r="349" spans="1:15" x14ac:dyDescent="0.25">
      <c r="A349" s="105"/>
      <c r="B349" s="105"/>
      <c r="C349" s="105"/>
      <c r="D349" s="105"/>
      <c r="E349" s="105"/>
      <c r="F349" s="105"/>
      <c r="G349" s="105"/>
      <c r="H349" s="105"/>
      <c r="I349" s="106"/>
      <c r="J349" s="47"/>
      <c r="K349" s="66"/>
      <c r="L349" s="107"/>
      <c r="M349" s="107"/>
      <c r="N349" s="107"/>
      <c r="O349" s="204"/>
    </row>
    <row r="350" spans="1:15" x14ac:dyDescent="0.25">
      <c r="A350" s="105"/>
      <c r="B350" s="105"/>
      <c r="C350" s="105"/>
      <c r="D350" s="105"/>
      <c r="E350" s="105"/>
      <c r="F350" s="105"/>
      <c r="G350" s="105"/>
      <c r="H350" s="105"/>
      <c r="I350" s="106"/>
      <c r="J350" s="47"/>
      <c r="K350" s="66"/>
      <c r="L350" s="107"/>
      <c r="M350" s="107"/>
      <c r="N350" s="107"/>
      <c r="O350" s="204"/>
    </row>
    <row r="351" spans="1:15" x14ac:dyDescent="0.25">
      <c r="A351" s="105"/>
      <c r="B351" s="105"/>
      <c r="C351" s="105"/>
      <c r="D351" s="105"/>
      <c r="E351" s="105"/>
      <c r="F351" s="105"/>
      <c r="G351" s="105"/>
      <c r="H351" s="105"/>
      <c r="I351" s="106"/>
      <c r="J351" s="47"/>
      <c r="K351" s="66"/>
      <c r="L351" s="107"/>
      <c r="M351" s="107"/>
      <c r="N351" s="107"/>
      <c r="O351" s="204"/>
    </row>
    <row r="352" spans="1:15" x14ac:dyDescent="0.25">
      <c r="A352" s="105"/>
      <c r="B352" s="105"/>
      <c r="C352" s="105"/>
      <c r="D352" s="105"/>
      <c r="E352" s="105"/>
      <c r="F352" s="105"/>
      <c r="G352" s="105"/>
      <c r="H352" s="105"/>
      <c r="I352" s="106"/>
      <c r="J352" s="47"/>
      <c r="K352" s="66"/>
      <c r="L352" s="107"/>
      <c r="M352" s="107"/>
      <c r="N352" s="107"/>
      <c r="O352" s="204"/>
    </row>
    <row r="353" spans="1:15" x14ac:dyDescent="0.25">
      <c r="A353" s="105"/>
      <c r="B353" s="105"/>
      <c r="C353" s="105"/>
      <c r="D353" s="105"/>
      <c r="E353" s="105"/>
      <c r="F353" s="105"/>
      <c r="G353" s="105"/>
      <c r="H353" s="105"/>
      <c r="I353" s="106"/>
      <c r="J353" s="47"/>
      <c r="K353" s="66"/>
      <c r="L353" s="107"/>
      <c r="M353" s="107"/>
      <c r="N353" s="107"/>
      <c r="O353" s="204"/>
    </row>
    <row r="354" spans="1:15" x14ac:dyDescent="0.25">
      <c r="A354" s="105"/>
      <c r="B354" s="105"/>
      <c r="C354" s="105"/>
      <c r="D354" s="105"/>
      <c r="E354" s="105"/>
      <c r="F354" s="105"/>
      <c r="G354" s="105"/>
      <c r="H354" s="105"/>
      <c r="I354" s="106"/>
      <c r="J354" s="47"/>
      <c r="K354" s="66"/>
      <c r="L354" s="107"/>
      <c r="M354" s="107"/>
      <c r="N354" s="107"/>
      <c r="O354" s="204"/>
    </row>
    <row r="355" spans="1:15" x14ac:dyDescent="0.25">
      <c r="A355" s="105"/>
      <c r="B355" s="105"/>
      <c r="C355" s="105"/>
      <c r="D355" s="105"/>
      <c r="E355" s="105"/>
      <c r="F355" s="105"/>
      <c r="G355" s="105"/>
      <c r="H355" s="105"/>
      <c r="I355" s="106"/>
      <c r="J355" s="47"/>
      <c r="K355" s="66"/>
      <c r="L355" s="107"/>
      <c r="M355" s="107"/>
      <c r="N355" s="107"/>
      <c r="O355" s="204"/>
    </row>
    <row r="356" spans="1:15" x14ac:dyDescent="0.25">
      <c r="A356" s="105"/>
      <c r="B356" s="105"/>
      <c r="C356" s="105"/>
      <c r="D356" s="105"/>
      <c r="E356" s="105"/>
      <c r="F356" s="105"/>
      <c r="G356" s="105"/>
      <c r="H356" s="105"/>
      <c r="I356" s="106"/>
      <c r="J356" s="47"/>
      <c r="K356" s="66"/>
      <c r="L356" s="107"/>
      <c r="M356" s="107"/>
      <c r="N356" s="107"/>
      <c r="O356" s="204"/>
    </row>
    <row r="357" spans="1:15" x14ac:dyDescent="0.25">
      <c r="A357" s="105"/>
      <c r="B357" s="105"/>
      <c r="C357" s="105"/>
      <c r="D357" s="105"/>
      <c r="E357" s="105"/>
      <c r="F357" s="105"/>
      <c r="G357" s="105"/>
      <c r="H357" s="105"/>
      <c r="I357" s="106"/>
      <c r="J357" s="47"/>
      <c r="K357" s="66"/>
      <c r="L357" s="107"/>
      <c r="M357" s="107"/>
      <c r="N357" s="107"/>
      <c r="O357" s="204"/>
    </row>
    <row r="358" spans="1:15" x14ac:dyDescent="0.25">
      <c r="A358" s="105"/>
      <c r="B358" s="105"/>
      <c r="C358" s="105"/>
      <c r="D358" s="105"/>
      <c r="E358" s="105"/>
      <c r="F358" s="105"/>
      <c r="G358" s="105"/>
      <c r="H358" s="105"/>
      <c r="I358" s="106"/>
      <c r="J358" s="47"/>
      <c r="K358" s="66"/>
      <c r="L358" s="107"/>
      <c r="M358" s="107"/>
      <c r="N358" s="107"/>
      <c r="O358" s="204"/>
    </row>
    <row r="359" spans="1:15" x14ac:dyDescent="0.25">
      <c r="A359" s="105"/>
      <c r="B359" s="105"/>
      <c r="C359" s="105"/>
      <c r="D359" s="105"/>
      <c r="E359" s="105"/>
      <c r="F359" s="105"/>
      <c r="G359" s="105"/>
      <c r="H359" s="105"/>
      <c r="I359" s="106"/>
      <c r="J359" s="47"/>
      <c r="K359" s="66"/>
      <c r="L359" s="107"/>
      <c r="M359" s="107"/>
      <c r="N359" s="107"/>
      <c r="O359" s="204"/>
    </row>
    <row r="360" spans="1:15" x14ac:dyDescent="0.25">
      <c r="A360" s="105"/>
      <c r="B360" s="105"/>
      <c r="C360" s="105"/>
      <c r="D360" s="105"/>
      <c r="E360" s="105"/>
      <c r="F360" s="105"/>
      <c r="G360" s="105"/>
      <c r="H360" s="105"/>
      <c r="I360" s="106"/>
      <c r="J360" s="47"/>
      <c r="K360" s="66"/>
      <c r="L360" s="107"/>
      <c r="M360" s="107"/>
      <c r="N360" s="107"/>
      <c r="O360" s="204"/>
    </row>
    <row r="361" spans="1:15" x14ac:dyDescent="0.25">
      <c r="A361" s="105"/>
      <c r="B361" s="105"/>
      <c r="C361" s="105"/>
      <c r="D361" s="105"/>
      <c r="E361" s="105"/>
      <c r="F361" s="105"/>
      <c r="G361" s="105"/>
      <c r="H361" s="105"/>
      <c r="I361" s="106"/>
      <c r="J361" s="47"/>
      <c r="K361" s="66"/>
      <c r="L361" s="107"/>
      <c r="M361" s="107"/>
      <c r="N361" s="107"/>
      <c r="O361" s="204"/>
    </row>
    <row r="362" spans="1:15" x14ac:dyDescent="0.25">
      <c r="A362" s="105"/>
      <c r="B362" s="105"/>
      <c r="C362" s="105"/>
      <c r="D362" s="105"/>
      <c r="E362" s="105"/>
      <c r="F362" s="105"/>
      <c r="G362" s="105"/>
      <c r="H362" s="105"/>
      <c r="I362" s="106"/>
      <c r="J362" s="47"/>
      <c r="K362" s="66"/>
      <c r="L362" s="107"/>
      <c r="M362" s="107"/>
      <c r="N362" s="107"/>
      <c r="O362" s="204"/>
    </row>
    <row r="363" spans="1:15" x14ac:dyDescent="0.25">
      <c r="A363" s="105"/>
      <c r="B363" s="105"/>
      <c r="C363" s="105"/>
      <c r="D363" s="105"/>
      <c r="E363" s="105"/>
      <c r="F363" s="105"/>
      <c r="G363" s="105"/>
      <c r="H363" s="105"/>
      <c r="I363" s="106"/>
      <c r="J363" s="47"/>
      <c r="K363" s="66"/>
      <c r="L363" s="107"/>
      <c r="M363" s="107"/>
      <c r="N363" s="107"/>
      <c r="O363" s="204"/>
    </row>
    <row r="364" spans="1:15" x14ac:dyDescent="0.25">
      <c r="A364" s="105"/>
      <c r="B364" s="105"/>
      <c r="C364" s="105"/>
      <c r="D364" s="105"/>
      <c r="E364" s="105"/>
      <c r="F364" s="105"/>
      <c r="G364" s="105"/>
      <c r="H364" s="105"/>
      <c r="I364" s="106"/>
      <c r="J364" s="47"/>
      <c r="K364" s="66"/>
      <c r="L364" s="107"/>
      <c r="M364" s="107"/>
      <c r="N364" s="107"/>
      <c r="O364" s="204"/>
    </row>
    <row r="365" spans="1:15" x14ac:dyDescent="0.25">
      <c r="A365" s="105"/>
      <c r="B365" s="105"/>
      <c r="C365" s="105"/>
      <c r="D365" s="105"/>
      <c r="E365" s="105"/>
      <c r="F365" s="105"/>
      <c r="G365" s="105"/>
      <c r="H365" s="105"/>
      <c r="I365" s="106"/>
      <c r="J365" s="47"/>
      <c r="K365" s="66"/>
      <c r="L365" s="107"/>
      <c r="M365" s="107"/>
      <c r="N365" s="107"/>
      <c r="O365" s="204"/>
    </row>
    <row r="366" spans="1:15" x14ac:dyDescent="0.25">
      <c r="A366" s="105"/>
      <c r="B366" s="105"/>
      <c r="C366" s="105"/>
      <c r="D366" s="105"/>
      <c r="E366" s="105"/>
      <c r="F366" s="105"/>
      <c r="G366" s="105"/>
      <c r="H366" s="105"/>
      <c r="I366" s="106"/>
      <c r="J366" s="47"/>
      <c r="K366" s="66"/>
      <c r="L366" s="107"/>
      <c r="M366" s="107"/>
      <c r="N366" s="107"/>
      <c r="O366" s="204"/>
    </row>
    <row r="367" spans="1:15" x14ac:dyDescent="0.25">
      <c r="A367" s="105"/>
      <c r="B367" s="105"/>
      <c r="C367" s="105"/>
      <c r="D367" s="105"/>
      <c r="E367" s="105"/>
      <c r="F367" s="105"/>
      <c r="G367" s="105"/>
      <c r="H367" s="105"/>
      <c r="I367" s="106"/>
      <c r="J367" s="47"/>
      <c r="K367" s="66"/>
      <c r="L367" s="107"/>
      <c r="M367" s="107"/>
      <c r="N367" s="107"/>
      <c r="O367" s="204"/>
    </row>
    <row r="368" spans="1:15" x14ac:dyDescent="0.25">
      <c r="A368" s="105"/>
      <c r="B368" s="105"/>
      <c r="C368" s="105"/>
      <c r="D368" s="105"/>
      <c r="E368" s="105"/>
      <c r="F368" s="105"/>
      <c r="G368" s="105"/>
      <c r="H368" s="105"/>
      <c r="I368" s="106"/>
      <c r="J368" s="47"/>
      <c r="K368" s="66"/>
      <c r="L368" s="107"/>
      <c r="M368" s="107"/>
      <c r="N368" s="107"/>
      <c r="O368" s="204"/>
    </row>
    <row r="369" spans="1:15" x14ac:dyDescent="0.25">
      <c r="A369" s="105"/>
      <c r="B369" s="105"/>
      <c r="C369" s="105"/>
      <c r="D369" s="105"/>
      <c r="E369" s="105"/>
      <c r="F369" s="105"/>
      <c r="G369" s="105"/>
      <c r="H369" s="105"/>
      <c r="I369" s="106"/>
      <c r="J369" s="47"/>
      <c r="K369" s="66"/>
      <c r="L369" s="107"/>
      <c r="M369" s="107"/>
      <c r="N369" s="107"/>
      <c r="O369" s="204"/>
    </row>
    <row r="370" spans="1:15" x14ac:dyDescent="0.25">
      <c r="A370" s="105"/>
      <c r="B370" s="105"/>
      <c r="C370" s="105"/>
      <c r="D370" s="105"/>
      <c r="E370" s="105"/>
      <c r="F370" s="105"/>
      <c r="G370" s="105"/>
      <c r="H370" s="105"/>
      <c r="I370" s="106"/>
      <c r="J370" s="47"/>
      <c r="K370" s="66"/>
      <c r="L370" s="107"/>
      <c r="M370" s="107"/>
      <c r="N370" s="107"/>
      <c r="O370" s="204"/>
    </row>
    <row r="371" spans="1:15" x14ac:dyDescent="0.25">
      <c r="A371" s="105"/>
      <c r="B371" s="105"/>
      <c r="C371" s="105"/>
      <c r="D371" s="105"/>
      <c r="E371" s="105"/>
      <c r="F371" s="105"/>
      <c r="G371" s="105"/>
      <c r="H371" s="105"/>
      <c r="I371" s="106"/>
      <c r="J371" s="47"/>
      <c r="K371" s="66"/>
      <c r="L371" s="107"/>
      <c r="M371" s="107"/>
      <c r="N371" s="107"/>
      <c r="O371" s="204"/>
    </row>
    <row r="372" spans="1:15" x14ac:dyDescent="0.25">
      <c r="A372" s="105"/>
      <c r="B372" s="105"/>
      <c r="C372" s="105"/>
      <c r="D372" s="105"/>
      <c r="E372" s="105"/>
      <c r="F372" s="105"/>
      <c r="G372" s="105"/>
      <c r="H372" s="105"/>
      <c r="I372" s="106"/>
      <c r="J372" s="47"/>
      <c r="K372" s="66"/>
      <c r="L372" s="107"/>
      <c r="M372" s="107"/>
      <c r="N372" s="107"/>
      <c r="O372" s="204"/>
    </row>
    <row r="373" spans="1:15" x14ac:dyDescent="0.25">
      <c r="A373" s="105"/>
      <c r="B373" s="105"/>
      <c r="C373" s="105"/>
      <c r="D373" s="105"/>
      <c r="E373" s="105"/>
      <c r="F373" s="105"/>
      <c r="G373" s="105"/>
      <c r="H373" s="105"/>
      <c r="I373" s="106"/>
      <c r="J373" s="47"/>
      <c r="K373" s="66"/>
      <c r="L373" s="107"/>
      <c r="M373" s="107"/>
      <c r="N373" s="107"/>
      <c r="O373" s="204"/>
    </row>
    <row r="374" spans="1:15" x14ac:dyDescent="0.25">
      <c r="A374" s="105"/>
      <c r="B374" s="105"/>
      <c r="C374" s="105"/>
      <c r="D374" s="105"/>
      <c r="E374" s="105"/>
      <c r="F374" s="105"/>
      <c r="G374" s="105"/>
      <c r="H374" s="105"/>
      <c r="I374" s="106"/>
      <c r="J374" s="47"/>
      <c r="K374" s="66"/>
      <c r="L374" s="107"/>
      <c r="M374" s="107"/>
      <c r="N374" s="107"/>
      <c r="O374" s="204"/>
    </row>
    <row r="375" spans="1:15" x14ac:dyDescent="0.25">
      <c r="A375" s="105"/>
      <c r="B375" s="105"/>
      <c r="C375" s="105"/>
      <c r="D375" s="105"/>
      <c r="E375" s="105"/>
      <c r="F375" s="105"/>
      <c r="G375" s="105"/>
      <c r="H375" s="105"/>
      <c r="I375" s="106"/>
      <c r="J375" s="47"/>
      <c r="K375" s="66"/>
      <c r="L375" s="107"/>
      <c r="M375" s="107"/>
      <c r="N375" s="107"/>
      <c r="O375" s="204"/>
    </row>
    <row r="376" spans="1:15" x14ac:dyDescent="0.25">
      <c r="A376" s="105"/>
      <c r="B376" s="105"/>
      <c r="C376" s="105"/>
      <c r="D376" s="105"/>
      <c r="E376" s="105"/>
      <c r="F376" s="105"/>
      <c r="G376" s="105"/>
      <c r="H376" s="105"/>
      <c r="I376" s="106"/>
      <c r="J376" s="47"/>
      <c r="K376" s="66"/>
      <c r="L376" s="107"/>
      <c r="M376" s="107"/>
      <c r="N376" s="107"/>
      <c r="O376" s="204"/>
    </row>
    <row r="377" spans="1:15" x14ac:dyDescent="0.25">
      <c r="A377" s="105"/>
      <c r="B377" s="105"/>
      <c r="C377" s="105"/>
      <c r="D377" s="105"/>
      <c r="E377" s="105"/>
      <c r="F377" s="105"/>
      <c r="G377" s="105"/>
      <c r="H377" s="105"/>
      <c r="I377" s="106"/>
      <c r="J377" s="47"/>
      <c r="K377" s="66"/>
      <c r="L377" s="107"/>
      <c r="M377" s="107"/>
      <c r="N377" s="107"/>
      <c r="O377" s="204"/>
    </row>
    <row r="378" spans="1:15" x14ac:dyDescent="0.25">
      <c r="A378" s="105"/>
      <c r="B378" s="105"/>
      <c r="C378" s="105"/>
      <c r="D378" s="105"/>
      <c r="E378" s="105"/>
      <c r="F378" s="105"/>
      <c r="G378" s="105"/>
      <c r="H378" s="105"/>
      <c r="I378" s="106"/>
      <c r="J378" s="47"/>
      <c r="K378" s="66"/>
      <c r="L378" s="107"/>
      <c r="M378" s="107"/>
      <c r="N378" s="107"/>
      <c r="O378" s="204"/>
    </row>
    <row r="379" spans="1:15" x14ac:dyDescent="0.25">
      <c r="A379" s="105"/>
      <c r="B379" s="105"/>
      <c r="C379" s="105"/>
      <c r="D379" s="105"/>
      <c r="E379" s="105"/>
      <c r="F379" s="105"/>
      <c r="G379" s="105"/>
      <c r="H379" s="105"/>
      <c r="I379" s="106"/>
      <c r="J379" s="47"/>
      <c r="K379" s="66"/>
      <c r="L379" s="107"/>
      <c r="M379" s="107"/>
      <c r="N379" s="107"/>
      <c r="O379" s="204"/>
    </row>
    <row r="380" spans="1:15" x14ac:dyDescent="0.25">
      <c r="A380" s="105"/>
      <c r="B380" s="105"/>
      <c r="C380" s="105"/>
      <c r="D380" s="105"/>
      <c r="E380" s="105"/>
      <c r="F380" s="105"/>
      <c r="G380" s="105"/>
      <c r="H380" s="105"/>
      <c r="I380" s="106"/>
      <c r="J380" s="47"/>
      <c r="K380" s="66"/>
      <c r="L380" s="107"/>
      <c r="M380" s="107"/>
      <c r="N380" s="107"/>
      <c r="O380" s="204"/>
    </row>
    <row r="381" spans="1:15" x14ac:dyDescent="0.25">
      <c r="A381" s="105"/>
      <c r="B381" s="105"/>
      <c r="C381" s="105"/>
      <c r="D381" s="105"/>
      <c r="E381" s="105"/>
      <c r="F381" s="105"/>
      <c r="G381" s="105"/>
      <c r="H381" s="105"/>
      <c r="I381" s="106"/>
      <c r="J381" s="47"/>
      <c r="K381" s="66"/>
      <c r="L381" s="107"/>
      <c r="M381" s="107"/>
      <c r="N381" s="107"/>
      <c r="O381" s="204"/>
    </row>
    <row r="382" spans="1:15" x14ac:dyDescent="0.25">
      <c r="A382" s="105"/>
      <c r="B382" s="105"/>
      <c r="C382" s="105"/>
      <c r="D382" s="105"/>
      <c r="E382" s="105"/>
      <c r="F382" s="105"/>
      <c r="G382" s="105"/>
      <c r="H382" s="105"/>
      <c r="I382" s="106"/>
      <c r="J382" s="47"/>
      <c r="K382" s="66"/>
      <c r="L382" s="107"/>
      <c r="M382" s="107"/>
      <c r="N382" s="107"/>
      <c r="O382" s="204"/>
    </row>
    <row r="383" spans="1:15" x14ac:dyDescent="0.25">
      <c r="A383" s="105"/>
      <c r="B383" s="105"/>
      <c r="C383" s="105"/>
      <c r="D383" s="105"/>
      <c r="E383" s="105"/>
      <c r="F383" s="105"/>
      <c r="G383" s="105"/>
      <c r="H383" s="105"/>
      <c r="I383" s="106"/>
      <c r="J383" s="47"/>
      <c r="K383" s="66"/>
      <c r="L383" s="107"/>
      <c r="M383" s="107"/>
      <c r="N383" s="107"/>
      <c r="O383" s="204"/>
    </row>
    <row r="384" spans="1:15" x14ac:dyDescent="0.25">
      <c r="A384" s="105"/>
      <c r="B384" s="105"/>
      <c r="C384" s="105"/>
      <c r="D384" s="105"/>
      <c r="E384" s="105"/>
      <c r="F384" s="105"/>
      <c r="G384" s="105"/>
      <c r="H384" s="105"/>
      <c r="I384" s="106"/>
      <c r="J384" s="47"/>
      <c r="K384" s="66"/>
      <c r="L384" s="107"/>
      <c r="M384" s="107"/>
      <c r="N384" s="107"/>
      <c r="O384" s="204"/>
    </row>
    <row r="385" spans="1:15" x14ac:dyDescent="0.25">
      <c r="A385" s="105"/>
      <c r="B385" s="105"/>
      <c r="C385" s="105"/>
      <c r="D385" s="105"/>
      <c r="E385" s="105"/>
      <c r="F385" s="105"/>
      <c r="G385" s="105"/>
      <c r="H385" s="105"/>
      <c r="I385" s="106"/>
      <c r="J385" s="47"/>
      <c r="K385" s="66"/>
      <c r="L385" s="107"/>
      <c r="M385" s="107"/>
      <c r="N385" s="107"/>
      <c r="O385" s="204"/>
    </row>
    <row r="386" spans="1:15" x14ac:dyDescent="0.25">
      <c r="A386" s="105"/>
      <c r="B386" s="105"/>
      <c r="C386" s="105"/>
      <c r="D386" s="105"/>
      <c r="E386" s="105"/>
      <c r="F386" s="105"/>
      <c r="G386" s="105"/>
      <c r="H386" s="105"/>
      <c r="I386" s="106"/>
      <c r="J386" s="47"/>
      <c r="K386" s="66"/>
      <c r="L386" s="107"/>
      <c r="M386" s="107"/>
      <c r="N386" s="107"/>
      <c r="O386" s="204"/>
    </row>
    <row r="387" spans="1:15" x14ac:dyDescent="0.25">
      <c r="A387" s="105"/>
      <c r="B387" s="105"/>
      <c r="C387" s="105"/>
      <c r="D387" s="105"/>
      <c r="E387" s="105"/>
      <c r="F387" s="105"/>
      <c r="G387" s="105"/>
      <c r="H387" s="105"/>
      <c r="I387" s="106"/>
      <c r="J387" s="47"/>
      <c r="K387" s="66"/>
      <c r="L387" s="107"/>
      <c r="M387" s="107"/>
      <c r="N387" s="107"/>
      <c r="O387" s="204"/>
    </row>
    <row r="388" spans="1:15" x14ac:dyDescent="0.25">
      <c r="A388" s="105"/>
      <c r="B388" s="105"/>
      <c r="C388" s="105"/>
      <c r="D388" s="105"/>
      <c r="E388" s="105"/>
      <c r="F388" s="105"/>
      <c r="G388" s="105"/>
      <c r="H388" s="105"/>
      <c r="I388" s="106"/>
      <c r="J388" s="47"/>
      <c r="K388" s="66"/>
      <c r="L388" s="107"/>
      <c r="M388" s="107"/>
      <c r="N388" s="107"/>
      <c r="O388" s="204"/>
    </row>
    <row r="389" spans="1:15" x14ac:dyDescent="0.25">
      <c r="A389" s="105"/>
      <c r="B389" s="105"/>
      <c r="C389" s="105"/>
      <c r="D389" s="105"/>
      <c r="E389" s="105"/>
      <c r="F389" s="105"/>
      <c r="G389" s="105"/>
      <c r="H389" s="105"/>
      <c r="I389" s="106"/>
      <c r="J389" s="47"/>
      <c r="K389" s="66"/>
      <c r="L389" s="107"/>
      <c r="M389" s="107"/>
      <c r="N389" s="107"/>
      <c r="O389" s="204"/>
    </row>
    <row r="390" spans="1:15" x14ac:dyDescent="0.25">
      <c r="A390" s="105"/>
      <c r="B390" s="105"/>
      <c r="C390" s="105"/>
      <c r="D390" s="105"/>
      <c r="E390" s="105"/>
      <c r="F390" s="105"/>
      <c r="G390" s="105"/>
      <c r="H390" s="105"/>
      <c r="I390" s="106"/>
      <c r="J390" s="47"/>
      <c r="K390" s="66"/>
      <c r="L390" s="107"/>
      <c r="M390" s="107"/>
      <c r="N390" s="107"/>
      <c r="O390" s="204"/>
    </row>
    <row r="391" spans="1:15" x14ac:dyDescent="0.25">
      <c r="A391" s="105"/>
      <c r="B391" s="105"/>
      <c r="C391" s="105"/>
      <c r="D391" s="105"/>
      <c r="E391" s="105"/>
      <c r="F391" s="105"/>
      <c r="G391" s="105"/>
      <c r="H391" s="105"/>
      <c r="I391" s="106"/>
      <c r="J391" s="47"/>
      <c r="K391" s="66"/>
      <c r="L391" s="107"/>
      <c r="M391" s="107"/>
      <c r="N391" s="107"/>
      <c r="O391" s="204"/>
    </row>
    <row r="392" spans="1:15" x14ac:dyDescent="0.25">
      <c r="A392" s="105"/>
      <c r="B392" s="105"/>
      <c r="C392" s="105"/>
      <c r="D392" s="105"/>
      <c r="E392" s="105"/>
      <c r="F392" s="105"/>
      <c r="G392" s="105"/>
      <c r="H392" s="105"/>
      <c r="I392" s="106"/>
      <c r="J392" s="47"/>
      <c r="K392" s="66"/>
      <c r="L392" s="107"/>
      <c r="M392" s="107"/>
      <c r="N392" s="107"/>
      <c r="O392" s="204"/>
    </row>
    <row r="393" spans="1:15" x14ac:dyDescent="0.25">
      <c r="A393" s="105"/>
      <c r="B393" s="105"/>
      <c r="C393" s="105"/>
      <c r="D393" s="105"/>
      <c r="E393" s="105"/>
      <c r="F393" s="105"/>
      <c r="G393" s="105"/>
      <c r="H393" s="105"/>
      <c r="I393" s="106"/>
      <c r="J393" s="47"/>
      <c r="K393" s="66"/>
      <c r="L393" s="107"/>
      <c r="M393" s="107"/>
      <c r="N393" s="107"/>
      <c r="O393" s="204"/>
    </row>
    <row r="394" spans="1:15" x14ac:dyDescent="0.25">
      <c r="A394" s="105"/>
      <c r="B394" s="105"/>
      <c r="C394" s="105"/>
      <c r="D394" s="105"/>
      <c r="E394" s="105"/>
      <c r="F394" s="105"/>
      <c r="G394" s="105"/>
      <c r="H394" s="105"/>
      <c r="I394" s="106"/>
      <c r="J394" s="47"/>
      <c r="K394" s="66"/>
      <c r="L394" s="107"/>
      <c r="M394" s="107"/>
      <c r="N394" s="107"/>
      <c r="O394" s="204"/>
    </row>
    <row r="395" spans="1:15" x14ac:dyDescent="0.25">
      <c r="A395" s="105"/>
      <c r="B395" s="105"/>
      <c r="C395" s="105"/>
      <c r="D395" s="105"/>
      <c r="E395" s="105"/>
      <c r="F395" s="105"/>
      <c r="G395" s="105"/>
      <c r="H395" s="105"/>
      <c r="I395" s="106"/>
      <c r="J395" s="47"/>
      <c r="K395" s="66"/>
      <c r="L395" s="107"/>
      <c r="M395" s="107"/>
      <c r="N395" s="107"/>
      <c r="O395" s="204"/>
    </row>
    <row r="396" spans="1:15" x14ac:dyDescent="0.25">
      <c r="A396" s="105"/>
      <c r="B396" s="105"/>
      <c r="C396" s="105"/>
      <c r="D396" s="105"/>
      <c r="E396" s="105"/>
      <c r="F396" s="105"/>
      <c r="G396" s="105"/>
      <c r="H396" s="105"/>
      <c r="I396" s="106"/>
      <c r="J396" s="47"/>
      <c r="K396" s="66"/>
      <c r="L396" s="107"/>
      <c r="M396" s="107"/>
      <c r="N396" s="107"/>
      <c r="O396" s="204"/>
    </row>
    <row r="397" spans="1:15" x14ac:dyDescent="0.25">
      <c r="A397" s="105"/>
      <c r="B397" s="105"/>
      <c r="C397" s="105"/>
      <c r="D397" s="105"/>
      <c r="E397" s="105"/>
      <c r="F397" s="105"/>
      <c r="G397" s="105"/>
      <c r="H397" s="105"/>
      <c r="I397" s="106"/>
      <c r="J397" s="47"/>
      <c r="K397" s="66"/>
      <c r="L397" s="107"/>
      <c r="M397" s="107"/>
      <c r="N397" s="107"/>
      <c r="O397" s="204"/>
    </row>
    <row r="398" spans="1:15" x14ac:dyDescent="0.25">
      <c r="A398" s="105"/>
      <c r="B398" s="105"/>
      <c r="C398" s="105"/>
      <c r="D398" s="105"/>
      <c r="E398" s="105"/>
      <c r="F398" s="105"/>
      <c r="G398" s="105"/>
      <c r="H398" s="105"/>
      <c r="I398" s="106"/>
      <c r="J398" s="47"/>
      <c r="K398" s="66"/>
      <c r="L398" s="107"/>
      <c r="M398" s="107"/>
      <c r="N398" s="107"/>
      <c r="O398" s="204"/>
    </row>
    <row r="399" spans="1:15" x14ac:dyDescent="0.25">
      <c r="A399" s="105"/>
      <c r="B399" s="105"/>
      <c r="C399" s="105"/>
      <c r="D399" s="105"/>
      <c r="E399" s="105"/>
      <c r="F399" s="105"/>
      <c r="G399" s="105"/>
      <c r="H399" s="105"/>
      <c r="I399" s="106"/>
      <c r="J399" s="47"/>
      <c r="K399" s="66"/>
      <c r="L399" s="107"/>
      <c r="M399" s="107"/>
      <c r="N399" s="107"/>
      <c r="O399" s="204"/>
    </row>
    <row r="400" spans="1:15" x14ac:dyDescent="0.25">
      <c r="A400" s="105"/>
      <c r="B400" s="105"/>
      <c r="C400" s="105"/>
      <c r="D400" s="105"/>
      <c r="E400" s="105"/>
      <c r="F400" s="105"/>
      <c r="G400" s="105"/>
      <c r="H400" s="105"/>
      <c r="I400" s="106"/>
      <c r="J400" s="47"/>
      <c r="K400" s="66"/>
      <c r="L400" s="107"/>
      <c r="M400" s="107"/>
      <c r="N400" s="107"/>
      <c r="O400" s="204"/>
    </row>
    <row r="401" spans="1:15" x14ac:dyDescent="0.25">
      <c r="A401" s="105"/>
      <c r="B401" s="105"/>
      <c r="C401" s="105"/>
      <c r="D401" s="105"/>
      <c r="E401" s="105"/>
      <c r="F401" s="105"/>
      <c r="G401" s="105"/>
      <c r="H401" s="105"/>
      <c r="I401" s="106"/>
      <c r="J401" s="47"/>
      <c r="K401" s="66"/>
      <c r="L401" s="107"/>
      <c r="M401" s="107"/>
      <c r="N401" s="107"/>
      <c r="O401" s="204"/>
    </row>
    <row r="402" spans="1:15" x14ac:dyDescent="0.25">
      <c r="A402" s="105"/>
      <c r="B402" s="105"/>
      <c r="C402" s="105"/>
      <c r="D402" s="105"/>
      <c r="E402" s="105"/>
      <c r="F402" s="105"/>
      <c r="G402" s="105"/>
      <c r="H402" s="105"/>
      <c r="I402" s="106"/>
      <c r="J402" s="47"/>
      <c r="K402" s="66"/>
      <c r="L402" s="107"/>
      <c r="M402" s="107"/>
      <c r="N402" s="107"/>
      <c r="O402" s="204"/>
    </row>
    <row r="403" spans="1:15" x14ac:dyDescent="0.25">
      <c r="A403" s="105"/>
      <c r="B403" s="105"/>
      <c r="C403" s="105"/>
      <c r="D403" s="105"/>
      <c r="E403" s="105"/>
      <c r="F403" s="105"/>
      <c r="G403" s="105"/>
      <c r="H403" s="105"/>
      <c r="I403" s="106"/>
      <c r="J403" s="47"/>
      <c r="K403" s="66"/>
      <c r="L403" s="107"/>
      <c r="M403" s="107"/>
      <c r="N403" s="107"/>
      <c r="O403" s="204"/>
    </row>
    <row r="404" spans="1:15" x14ac:dyDescent="0.25">
      <c r="A404" s="105"/>
      <c r="B404" s="105"/>
      <c r="C404" s="105"/>
      <c r="D404" s="105"/>
      <c r="E404" s="105"/>
      <c r="F404" s="105"/>
      <c r="G404" s="105"/>
      <c r="H404" s="105"/>
      <c r="I404" s="106"/>
      <c r="J404" s="47"/>
      <c r="K404" s="66"/>
      <c r="L404" s="107"/>
      <c r="M404" s="107"/>
      <c r="N404" s="107"/>
      <c r="O404" s="204"/>
    </row>
    <row r="405" spans="1:15" x14ac:dyDescent="0.25">
      <c r="A405" s="105"/>
      <c r="B405" s="105"/>
      <c r="C405" s="105"/>
      <c r="D405" s="105"/>
      <c r="E405" s="105"/>
      <c r="F405" s="105"/>
      <c r="G405" s="105"/>
      <c r="H405" s="105"/>
      <c r="I405" s="106"/>
      <c r="J405" s="47"/>
      <c r="K405" s="66"/>
      <c r="L405" s="107"/>
      <c r="M405" s="107"/>
      <c r="N405" s="107"/>
      <c r="O405" s="204"/>
    </row>
    <row r="406" spans="1:15" x14ac:dyDescent="0.25">
      <c r="A406" s="105"/>
      <c r="B406" s="105"/>
      <c r="C406" s="105"/>
      <c r="D406" s="105"/>
      <c r="E406" s="105"/>
      <c r="F406" s="105"/>
      <c r="G406" s="105"/>
      <c r="H406" s="105"/>
      <c r="I406" s="106"/>
      <c r="J406" s="47"/>
      <c r="K406" s="66"/>
      <c r="L406" s="107"/>
      <c r="M406" s="107"/>
      <c r="N406" s="107"/>
      <c r="O406" s="204"/>
    </row>
    <row r="407" spans="1:15" x14ac:dyDescent="0.25">
      <c r="A407" s="105"/>
      <c r="B407" s="105"/>
      <c r="C407" s="105"/>
      <c r="D407" s="105"/>
      <c r="E407" s="105"/>
      <c r="F407" s="105"/>
      <c r="G407" s="105"/>
      <c r="H407" s="105"/>
      <c r="I407" s="106"/>
      <c r="J407" s="47"/>
      <c r="K407" s="66"/>
      <c r="L407" s="107"/>
      <c r="M407" s="107"/>
      <c r="N407" s="107"/>
      <c r="O407" s="204"/>
    </row>
    <row r="408" spans="1:15" x14ac:dyDescent="0.25">
      <c r="A408" s="105"/>
      <c r="B408" s="105"/>
      <c r="C408" s="105"/>
      <c r="D408" s="105"/>
      <c r="E408" s="105"/>
      <c r="F408" s="105"/>
      <c r="G408" s="105"/>
      <c r="H408" s="105"/>
      <c r="I408" s="106"/>
      <c r="J408" s="47"/>
      <c r="K408" s="66"/>
      <c r="L408" s="107"/>
      <c r="M408" s="107"/>
      <c r="N408" s="107"/>
      <c r="O408" s="204"/>
    </row>
    <row r="409" spans="1:15" x14ac:dyDescent="0.25">
      <c r="A409" s="105"/>
      <c r="B409" s="105"/>
      <c r="C409" s="105"/>
      <c r="D409" s="105"/>
      <c r="E409" s="105"/>
      <c r="F409" s="105"/>
      <c r="G409" s="105"/>
      <c r="H409" s="105"/>
      <c r="I409" s="106"/>
      <c r="J409" s="47"/>
      <c r="K409" s="66"/>
      <c r="L409" s="107"/>
      <c r="M409" s="107"/>
      <c r="N409" s="107"/>
      <c r="O409" s="204"/>
    </row>
    <row r="410" spans="1:15" x14ac:dyDescent="0.25">
      <c r="A410" s="105"/>
      <c r="B410" s="105"/>
      <c r="C410" s="105"/>
      <c r="D410" s="105"/>
      <c r="E410" s="105"/>
      <c r="F410" s="105"/>
      <c r="G410" s="105"/>
      <c r="H410" s="105"/>
      <c r="I410" s="106"/>
      <c r="J410" s="47"/>
      <c r="K410" s="66"/>
      <c r="L410" s="107"/>
      <c r="M410" s="107"/>
      <c r="N410" s="107"/>
      <c r="O410" s="204"/>
    </row>
    <row r="411" spans="1:15" x14ac:dyDescent="0.25">
      <c r="A411" s="105"/>
      <c r="B411" s="105"/>
      <c r="C411" s="105"/>
      <c r="D411" s="105"/>
      <c r="E411" s="105"/>
      <c r="F411" s="105"/>
      <c r="G411" s="105"/>
      <c r="H411" s="105"/>
      <c r="I411" s="106"/>
      <c r="J411" s="47"/>
      <c r="K411" s="66"/>
      <c r="L411" s="107"/>
      <c r="M411" s="107"/>
      <c r="N411" s="107"/>
      <c r="O411" s="204"/>
    </row>
    <row r="412" spans="1:15" x14ac:dyDescent="0.25">
      <c r="A412" s="105"/>
      <c r="B412" s="105"/>
      <c r="C412" s="105"/>
      <c r="D412" s="105"/>
      <c r="E412" s="105"/>
      <c r="F412" s="105"/>
      <c r="G412" s="105"/>
      <c r="H412" s="105"/>
      <c r="I412" s="106"/>
      <c r="J412" s="47"/>
      <c r="K412" s="66"/>
      <c r="L412" s="107"/>
      <c r="M412" s="107"/>
      <c r="N412" s="107"/>
      <c r="O412" s="204"/>
    </row>
    <row r="413" spans="1:15" x14ac:dyDescent="0.25">
      <c r="A413" s="105"/>
      <c r="B413" s="105"/>
      <c r="C413" s="105"/>
      <c r="D413" s="105"/>
      <c r="E413" s="105"/>
      <c r="F413" s="105"/>
      <c r="G413" s="105"/>
      <c r="H413" s="105"/>
      <c r="I413" s="106"/>
      <c r="J413" s="47"/>
      <c r="K413" s="66"/>
      <c r="L413" s="107"/>
      <c r="M413" s="107"/>
      <c r="N413" s="107"/>
      <c r="O413" s="204"/>
    </row>
    <row r="414" spans="1:15" x14ac:dyDescent="0.25">
      <c r="A414" s="105"/>
      <c r="B414" s="105"/>
      <c r="C414" s="105"/>
      <c r="D414" s="105"/>
      <c r="E414" s="105"/>
      <c r="F414" s="105"/>
      <c r="G414" s="105"/>
      <c r="H414" s="105"/>
      <c r="I414" s="106"/>
      <c r="J414" s="47"/>
      <c r="K414" s="66"/>
      <c r="L414" s="107"/>
      <c r="M414" s="107"/>
      <c r="N414" s="107"/>
      <c r="O414" s="204"/>
    </row>
    <row r="415" spans="1:15" x14ac:dyDescent="0.25">
      <c r="A415" s="105"/>
      <c r="B415" s="105"/>
      <c r="C415" s="105"/>
      <c r="D415" s="105"/>
      <c r="E415" s="105"/>
      <c r="F415" s="105"/>
      <c r="G415" s="105"/>
      <c r="H415" s="105"/>
      <c r="I415" s="106"/>
      <c r="J415" s="47"/>
      <c r="K415" s="66"/>
      <c r="L415" s="107"/>
      <c r="M415" s="107"/>
      <c r="N415" s="107"/>
      <c r="O415" s="204"/>
    </row>
    <row r="416" spans="1:15" x14ac:dyDescent="0.25">
      <c r="A416" s="105"/>
      <c r="B416" s="105"/>
      <c r="C416" s="105"/>
      <c r="D416" s="105"/>
      <c r="E416" s="105"/>
      <c r="F416" s="105"/>
      <c r="G416" s="105"/>
      <c r="H416" s="105"/>
      <c r="I416" s="106"/>
      <c r="J416" s="47"/>
      <c r="K416" s="66"/>
      <c r="L416" s="107"/>
      <c r="M416" s="107"/>
      <c r="N416" s="107"/>
      <c r="O416" s="204"/>
    </row>
    <row r="417" spans="1:15" x14ac:dyDescent="0.25">
      <c r="A417" s="105"/>
      <c r="B417" s="105"/>
      <c r="C417" s="105"/>
      <c r="D417" s="105"/>
      <c r="E417" s="105"/>
      <c r="F417" s="105"/>
      <c r="G417" s="105"/>
      <c r="H417" s="105"/>
      <c r="I417" s="106"/>
      <c r="J417" s="47"/>
      <c r="K417" s="66"/>
      <c r="L417" s="107"/>
      <c r="M417" s="107"/>
      <c r="N417" s="107"/>
      <c r="O417" s="204"/>
    </row>
    <row r="418" spans="1:15" x14ac:dyDescent="0.25">
      <c r="A418" s="105"/>
      <c r="B418" s="105"/>
      <c r="C418" s="105"/>
      <c r="D418" s="105"/>
      <c r="E418" s="105"/>
      <c r="F418" s="105"/>
      <c r="G418" s="105"/>
      <c r="H418" s="105"/>
      <c r="I418" s="106"/>
      <c r="J418" s="47"/>
      <c r="K418" s="66"/>
      <c r="L418" s="107"/>
      <c r="M418" s="107"/>
      <c r="N418" s="107"/>
      <c r="O418" s="204"/>
    </row>
    <row r="419" spans="1:15" x14ac:dyDescent="0.25">
      <c r="A419" s="105"/>
      <c r="B419" s="105"/>
      <c r="C419" s="105"/>
      <c r="D419" s="105"/>
      <c r="E419" s="105"/>
      <c r="F419" s="105"/>
      <c r="G419" s="105"/>
      <c r="H419" s="105"/>
      <c r="I419" s="106"/>
      <c r="J419" s="47"/>
      <c r="K419" s="66"/>
      <c r="L419" s="107"/>
      <c r="M419" s="107"/>
      <c r="N419" s="107"/>
      <c r="O419" s="204"/>
    </row>
    <row r="420" spans="1:15" x14ac:dyDescent="0.25">
      <c r="A420" s="105"/>
      <c r="B420" s="105"/>
      <c r="C420" s="105"/>
      <c r="D420" s="105"/>
      <c r="E420" s="105"/>
      <c r="F420" s="105"/>
      <c r="G420" s="105"/>
      <c r="H420" s="105"/>
      <c r="I420" s="106"/>
      <c r="J420" s="47"/>
      <c r="K420" s="66"/>
      <c r="L420" s="107"/>
      <c r="M420" s="107"/>
      <c r="N420" s="107"/>
      <c r="O420" s="204"/>
    </row>
    <row r="421" spans="1:15" x14ac:dyDescent="0.25">
      <c r="A421" s="105"/>
      <c r="B421" s="105"/>
      <c r="C421" s="105"/>
      <c r="D421" s="105"/>
      <c r="E421" s="105"/>
      <c r="F421" s="105"/>
      <c r="G421" s="105"/>
      <c r="H421" s="105"/>
      <c r="I421" s="106"/>
      <c r="J421" s="47"/>
      <c r="K421" s="66"/>
      <c r="L421" s="107"/>
      <c r="M421" s="107"/>
      <c r="N421" s="107"/>
      <c r="O421" s="204"/>
    </row>
    <row r="422" spans="1:15" x14ac:dyDescent="0.25">
      <c r="A422" s="105"/>
      <c r="B422" s="105"/>
      <c r="C422" s="105"/>
      <c r="D422" s="105"/>
      <c r="E422" s="105"/>
      <c r="F422" s="105"/>
      <c r="G422" s="105"/>
      <c r="H422" s="105"/>
      <c r="I422" s="106"/>
      <c r="J422" s="47"/>
      <c r="K422" s="66"/>
      <c r="L422" s="107"/>
      <c r="M422" s="107"/>
      <c r="N422" s="107"/>
      <c r="O422" s="204"/>
    </row>
    <row r="423" spans="1:15" x14ac:dyDescent="0.25">
      <c r="A423" s="105"/>
      <c r="B423" s="105"/>
      <c r="C423" s="105"/>
      <c r="D423" s="105"/>
      <c r="E423" s="105"/>
      <c r="F423" s="105"/>
      <c r="G423" s="105"/>
      <c r="H423" s="105"/>
      <c r="I423" s="106"/>
      <c r="J423" s="47"/>
      <c r="K423" s="66"/>
      <c r="L423" s="107"/>
      <c r="M423" s="107"/>
      <c r="N423" s="107"/>
      <c r="O423" s="204"/>
    </row>
    <row r="424" spans="1:15" x14ac:dyDescent="0.25">
      <c r="A424" s="105"/>
      <c r="B424" s="105"/>
      <c r="C424" s="105"/>
      <c r="D424" s="105"/>
      <c r="E424" s="105"/>
      <c r="F424" s="105"/>
      <c r="G424" s="105"/>
      <c r="H424" s="105"/>
      <c r="I424" s="106"/>
      <c r="J424" s="47"/>
      <c r="K424" s="66"/>
      <c r="L424" s="107"/>
      <c r="M424" s="107"/>
      <c r="N424" s="107"/>
      <c r="O424" s="204"/>
    </row>
    <row r="425" spans="1:15" x14ac:dyDescent="0.25">
      <c r="A425" s="105"/>
      <c r="B425" s="105"/>
      <c r="C425" s="105"/>
      <c r="D425" s="105"/>
      <c r="E425" s="105"/>
      <c r="F425" s="105"/>
      <c r="G425" s="105"/>
      <c r="H425" s="105"/>
      <c r="I425" s="106"/>
      <c r="J425" s="47"/>
      <c r="K425" s="66"/>
      <c r="L425" s="107"/>
      <c r="M425" s="107"/>
      <c r="N425" s="107"/>
      <c r="O425" s="204"/>
    </row>
    <row r="426" spans="1:15" x14ac:dyDescent="0.25">
      <c r="A426" s="105"/>
      <c r="B426" s="105"/>
      <c r="C426" s="105"/>
      <c r="D426" s="105"/>
      <c r="E426" s="105"/>
      <c r="F426" s="105"/>
      <c r="G426" s="105"/>
      <c r="H426" s="105"/>
      <c r="I426" s="106"/>
      <c r="J426" s="47"/>
      <c r="K426" s="66"/>
      <c r="L426" s="107"/>
      <c r="M426" s="107"/>
      <c r="N426" s="107"/>
      <c r="O426" s="204"/>
    </row>
    <row r="427" spans="1:15" x14ac:dyDescent="0.25">
      <c r="A427" s="105"/>
      <c r="B427" s="105"/>
      <c r="C427" s="105"/>
      <c r="D427" s="105"/>
      <c r="E427" s="105"/>
      <c r="F427" s="105"/>
      <c r="G427" s="105"/>
      <c r="H427" s="105"/>
      <c r="I427" s="106"/>
      <c r="J427" s="47"/>
      <c r="K427" s="66"/>
      <c r="L427" s="107"/>
      <c r="M427" s="107"/>
      <c r="N427" s="107"/>
      <c r="O427" s="204"/>
    </row>
    <row r="428" spans="1:15" x14ac:dyDescent="0.25">
      <c r="A428" s="105"/>
      <c r="B428" s="105"/>
      <c r="C428" s="105"/>
      <c r="D428" s="105"/>
      <c r="E428" s="105"/>
      <c r="F428" s="105"/>
      <c r="G428" s="105"/>
      <c r="H428" s="105"/>
      <c r="I428" s="106"/>
      <c r="J428" s="47"/>
      <c r="K428" s="66"/>
      <c r="L428" s="107"/>
      <c r="M428" s="107"/>
      <c r="N428" s="107"/>
      <c r="O428" s="204"/>
    </row>
    <row r="429" spans="1:15" x14ac:dyDescent="0.25">
      <c r="A429" s="105"/>
      <c r="B429" s="105"/>
      <c r="C429" s="105"/>
      <c r="D429" s="105"/>
      <c r="E429" s="105"/>
      <c r="F429" s="105"/>
      <c r="G429" s="105"/>
      <c r="H429" s="105"/>
      <c r="I429" s="106"/>
      <c r="J429" s="47"/>
      <c r="K429" s="66"/>
      <c r="L429" s="107"/>
      <c r="M429" s="107"/>
      <c r="N429" s="107"/>
      <c r="O429" s="204"/>
    </row>
    <row r="430" spans="1:15" x14ac:dyDescent="0.25">
      <c r="A430" s="105"/>
      <c r="B430" s="105"/>
      <c r="C430" s="105"/>
      <c r="D430" s="105"/>
      <c r="E430" s="105"/>
      <c r="F430" s="105"/>
      <c r="G430" s="105"/>
      <c r="H430" s="105"/>
      <c r="I430" s="106"/>
      <c r="J430" s="47"/>
      <c r="K430" s="66"/>
      <c r="L430" s="107"/>
      <c r="M430" s="107"/>
      <c r="N430" s="107"/>
      <c r="O430" s="204"/>
    </row>
    <row r="431" spans="1:15" x14ac:dyDescent="0.25">
      <c r="A431" s="105"/>
      <c r="B431" s="105"/>
      <c r="C431" s="105"/>
      <c r="D431" s="105"/>
      <c r="E431" s="105"/>
      <c r="F431" s="105"/>
      <c r="G431" s="105"/>
      <c r="H431" s="105"/>
      <c r="I431" s="106"/>
      <c r="J431" s="47"/>
      <c r="K431" s="66"/>
      <c r="L431" s="107"/>
      <c r="M431" s="107"/>
      <c r="N431" s="107"/>
      <c r="O431" s="204"/>
    </row>
    <row r="432" spans="1:15" x14ac:dyDescent="0.25">
      <c r="A432" s="105"/>
      <c r="B432" s="105"/>
      <c r="C432" s="105"/>
      <c r="D432" s="105"/>
      <c r="E432" s="105"/>
      <c r="F432" s="105"/>
      <c r="G432" s="105"/>
      <c r="H432" s="105"/>
      <c r="I432" s="106"/>
      <c r="J432" s="47"/>
      <c r="K432" s="66"/>
      <c r="L432" s="107"/>
      <c r="M432" s="107"/>
      <c r="N432" s="107"/>
      <c r="O432" s="204"/>
    </row>
    <row r="433" spans="1:15" x14ac:dyDescent="0.25">
      <c r="A433" s="105"/>
      <c r="B433" s="105"/>
      <c r="C433" s="105"/>
      <c r="D433" s="105"/>
      <c r="E433" s="105"/>
      <c r="F433" s="105"/>
      <c r="G433" s="105"/>
      <c r="H433" s="105"/>
      <c r="I433" s="106"/>
      <c r="J433" s="47"/>
      <c r="K433" s="66"/>
      <c r="L433" s="107"/>
      <c r="M433" s="107"/>
      <c r="N433" s="107"/>
      <c r="O433" s="204"/>
    </row>
    <row r="434" spans="1:15" x14ac:dyDescent="0.25">
      <c r="A434" s="105"/>
      <c r="B434" s="105"/>
      <c r="C434" s="105"/>
      <c r="D434" s="105"/>
      <c r="E434" s="105"/>
      <c r="F434" s="105"/>
      <c r="G434" s="105"/>
      <c r="H434" s="105"/>
      <c r="I434" s="106"/>
      <c r="J434" s="47"/>
      <c r="K434" s="66"/>
      <c r="L434" s="107"/>
      <c r="M434" s="107"/>
      <c r="N434" s="107"/>
      <c r="O434" s="204"/>
    </row>
    <row r="435" spans="1:15" x14ac:dyDescent="0.25">
      <c r="A435" s="105"/>
      <c r="B435" s="105"/>
      <c r="C435" s="105"/>
      <c r="D435" s="105"/>
      <c r="E435" s="105"/>
      <c r="F435" s="105"/>
      <c r="G435" s="105"/>
      <c r="H435" s="105"/>
      <c r="I435" s="106"/>
      <c r="J435" s="47"/>
      <c r="K435" s="66"/>
      <c r="L435" s="107"/>
      <c r="M435" s="107"/>
      <c r="N435" s="107"/>
      <c r="O435" s="204"/>
    </row>
    <row r="436" spans="1:15" x14ac:dyDescent="0.25">
      <c r="A436" s="105"/>
      <c r="B436" s="105"/>
      <c r="C436" s="105"/>
      <c r="D436" s="105"/>
      <c r="E436" s="105"/>
      <c r="F436" s="105"/>
      <c r="G436" s="105"/>
      <c r="H436" s="105"/>
      <c r="I436" s="106"/>
      <c r="J436" s="47"/>
      <c r="K436" s="66"/>
      <c r="L436" s="107"/>
      <c r="M436" s="107"/>
      <c r="N436" s="107"/>
      <c r="O436" s="204"/>
    </row>
    <row r="437" spans="1:15" x14ac:dyDescent="0.25">
      <c r="A437" s="105"/>
      <c r="B437" s="105"/>
      <c r="C437" s="105"/>
      <c r="D437" s="105"/>
      <c r="E437" s="105"/>
      <c r="F437" s="105"/>
      <c r="G437" s="105"/>
      <c r="H437" s="105"/>
      <c r="I437" s="106"/>
      <c r="J437" s="47"/>
      <c r="K437" s="66"/>
      <c r="L437" s="107"/>
      <c r="M437" s="107"/>
      <c r="N437" s="107"/>
      <c r="O437" s="204"/>
    </row>
    <row r="438" spans="1:15" x14ac:dyDescent="0.25">
      <c r="A438" s="105"/>
      <c r="B438" s="105"/>
      <c r="C438" s="105"/>
      <c r="D438" s="105"/>
      <c r="E438" s="105"/>
      <c r="F438" s="105"/>
      <c r="G438" s="105"/>
      <c r="H438" s="105"/>
      <c r="I438" s="106"/>
      <c r="J438" s="47"/>
      <c r="K438" s="66"/>
      <c r="L438" s="107"/>
      <c r="M438" s="107"/>
      <c r="N438" s="107"/>
      <c r="O438" s="204"/>
    </row>
    <row r="439" spans="1:15" x14ac:dyDescent="0.25">
      <c r="A439" s="105"/>
      <c r="B439" s="105"/>
      <c r="C439" s="105"/>
      <c r="D439" s="105"/>
      <c r="E439" s="105"/>
      <c r="F439" s="105"/>
      <c r="G439" s="105"/>
      <c r="H439" s="105"/>
      <c r="I439" s="106"/>
      <c r="J439" s="47"/>
      <c r="K439" s="66"/>
      <c r="L439" s="107"/>
      <c r="M439" s="107"/>
      <c r="N439" s="107"/>
      <c r="O439" s="204"/>
    </row>
    <row r="440" spans="1:15" x14ac:dyDescent="0.25">
      <c r="A440" s="105"/>
      <c r="B440" s="105"/>
      <c r="C440" s="105"/>
      <c r="D440" s="105"/>
      <c r="E440" s="105"/>
      <c r="F440" s="105"/>
      <c r="G440" s="105"/>
      <c r="H440" s="105"/>
      <c r="I440" s="106"/>
      <c r="J440" s="47"/>
      <c r="K440" s="66"/>
      <c r="L440" s="107"/>
      <c r="M440" s="107"/>
      <c r="N440" s="107"/>
      <c r="O440" s="204"/>
    </row>
    <row r="441" spans="1:15" x14ac:dyDescent="0.25">
      <c r="A441" s="105"/>
      <c r="B441" s="105"/>
      <c r="C441" s="105"/>
      <c r="D441" s="105"/>
      <c r="E441" s="105"/>
      <c r="F441" s="105"/>
      <c r="G441" s="105"/>
      <c r="H441" s="105"/>
      <c r="I441" s="106"/>
      <c r="J441" s="47"/>
      <c r="K441" s="66"/>
      <c r="L441" s="107"/>
      <c r="M441" s="107"/>
      <c r="N441" s="107"/>
      <c r="O441" s="204"/>
    </row>
    <row r="442" spans="1:15" x14ac:dyDescent="0.25">
      <c r="A442" s="105"/>
      <c r="B442" s="105"/>
      <c r="C442" s="105"/>
      <c r="D442" s="105"/>
      <c r="E442" s="105"/>
      <c r="F442" s="105"/>
      <c r="G442" s="105"/>
      <c r="H442" s="105"/>
      <c r="I442" s="106"/>
      <c r="J442" s="47"/>
      <c r="K442" s="66"/>
      <c r="L442" s="107"/>
      <c r="M442" s="107"/>
      <c r="N442" s="107"/>
      <c r="O442" s="204"/>
    </row>
    <row r="443" spans="1:15" x14ac:dyDescent="0.25">
      <c r="A443" s="105"/>
      <c r="B443" s="105"/>
      <c r="C443" s="105"/>
      <c r="D443" s="105"/>
      <c r="E443" s="105"/>
      <c r="F443" s="105"/>
      <c r="G443" s="105"/>
      <c r="H443" s="105"/>
      <c r="I443" s="106"/>
      <c r="J443" s="47"/>
      <c r="K443" s="66"/>
      <c r="L443" s="107"/>
      <c r="M443" s="107"/>
      <c r="N443" s="107"/>
      <c r="O443" s="204"/>
    </row>
    <row r="444" spans="1:15" x14ac:dyDescent="0.25">
      <c r="A444" s="105"/>
      <c r="B444" s="105"/>
      <c r="C444" s="105"/>
      <c r="D444" s="105"/>
      <c r="E444" s="105"/>
      <c r="F444" s="105"/>
      <c r="G444" s="105"/>
      <c r="H444" s="105"/>
      <c r="I444" s="106"/>
      <c r="J444" s="47"/>
      <c r="K444" s="66"/>
      <c r="L444" s="107"/>
      <c r="M444" s="107"/>
      <c r="N444" s="107"/>
      <c r="O444" s="204"/>
    </row>
    <row r="445" spans="1:15" x14ac:dyDescent="0.25">
      <c r="A445" s="105"/>
      <c r="B445" s="105"/>
      <c r="C445" s="105"/>
      <c r="D445" s="105"/>
      <c r="E445" s="105"/>
      <c r="F445" s="105"/>
      <c r="G445" s="105"/>
      <c r="H445" s="105"/>
      <c r="I445" s="106"/>
      <c r="J445" s="47"/>
      <c r="K445" s="66"/>
      <c r="L445" s="107"/>
      <c r="M445" s="107"/>
      <c r="N445" s="107"/>
      <c r="O445" s="204"/>
    </row>
    <row r="446" spans="1:15" x14ac:dyDescent="0.25">
      <c r="A446" s="105"/>
      <c r="B446" s="105"/>
      <c r="C446" s="105"/>
      <c r="D446" s="105"/>
      <c r="E446" s="105"/>
      <c r="F446" s="105"/>
      <c r="G446" s="105"/>
      <c r="H446" s="105"/>
      <c r="I446" s="106"/>
      <c r="J446" s="47"/>
      <c r="K446" s="66"/>
      <c r="L446" s="107"/>
      <c r="M446" s="107"/>
      <c r="N446" s="107"/>
      <c r="O446" s="204"/>
    </row>
    <row r="447" spans="1:15" x14ac:dyDescent="0.25">
      <c r="A447" s="105"/>
      <c r="B447" s="105"/>
      <c r="C447" s="105"/>
      <c r="D447" s="105"/>
      <c r="E447" s="105"/>
      <c r="F447" s="105"/>
      <c r="G447" s="105"/>
      <c r="H447" s="105"/>
      <c r="I447" s="106"/>
      <c r="J447" s="47"/>
      <c r="K447" s="66"/>
      <c r="L447" s="107"/>
      <c r="M447" s="107"/>
      <c r="N447" s="107"/>
      <c r="O447" s="204"/>
    </row>
    <row r="448" spans="1:15" x14ac:dyDescent="0.25">
      <c r="A448" s="105"/>
      <c r="B448" s="105"/>
      <c r="C448" s="105"/>
      <c r="D448" s="105"/>
      <c r="E448" s="105"/>
      <c r="F448" s="105"/>
      <c r="G448" s="105"/>
      <c r="H448" s="105"/>
      <c r="I448" s="106"/>
      <c r="J448" s="47"/>
      <c r="K448" s="66"/>
      <c r="L448" s="107"/>
      <c r="M448" s="107"/>
      <c r="N448" s="107"/>
      <c r="O448" s="204"/>
    </row>
    <row r="449" spans="1:15" x14ac:dyDescent="0.25">
      <c r="A449" s="105"/>
      <c r="B449" s="105"/>
      <c r="C449" s="105"/>
      <c r="D449" s="105"/>
      <c r="E449" s="105"/>
      <c r="F449" s="105"/>
      <c r="G449" s="105"/>
      <c r="H449" s="105"/>
      <c r="I449" s="106"/>
      <c r="J449" s="47"/>
      <c r="K449" s="66"/>
      <c r="L449" s="107"/>
      <c r="M449" s="107"/>
      <c r="N449" s="107"/>
      <c r="O449" s="204"/>
    </row>
    <row r="450" spans="1:15" x14ac:dyDescent="0.25">
      <c r="A450" s="105"/>
      <c r="B450" s="105"/>
      <c r="C450" s="105"/>
      <c r="D450" s="105"/>
      <c r="E450" s="105"/>
      <c r="F450" s="105"/>
      <c r="G450" s="105"/>
      <c r="H450" s="105"/>
      <c r="I450" s="106"/>
      <c r="J450" s="47"/>
      <c r="K450" s="66"/>
      <c r="L450" s="107"/>
      <c r="M450" s="107"/>
      <c r="N450" s="107"/>
      <c r="O450" s="204"/>
    </row>
    <row r="451" spans="1:15" x14ac:dyDescent="0.25">
      <c r="A451" s="105"/>
      <c r="B451" s="105"/>
      <c r="C451" s="105"/>
      <c r="D451" s="105"/>
      <c r="E451" s="105"/>
      <c r="F451" s="105"/>
      <c r="G451" s="105"/>
      <c r="H451" s="105"/>
      <c r="I451" s="106"/>
      <c r="J451" s="47"/>
      <c r="K451" s="66"/>
      <c r="L451" s="107"/>
      <c r="M451" s="107"/>
      <c r="N451" s="107"/>
      <c r="O451" s="204"/>
    </row>
    <row r="452" spans="1:15" x14ac:dyDescent="0.25">
      <c r="A452" s="105"/>
      <c r="B452" s="105"/>
      <c r="C452" s="105"/>
      <c r="D452" s="105"/>
      <c r="E452" s="105"/>
      <c r="F452" s="105"/>
      <c r="G452" s="105"/>
      <c r="H452" s="105"/>
      <c r="I452" s="106"/>
      <c r="J452" s="47"/>
      <c r="K452" s="66"/>
      <c r="L452" s="107"/>
      <c r="M452" s="107"/>
      <c r="N452" s="107"/>
      <c r="O452" s="204"/>
    </row>
    <row r="453" spans="1:15" x14ac:dyDescent="0.25">
      <c r="A453" s="105"/>
      <c r="B453" s="105"/>
      <c r="C453" s="105"/>
      <c r="D453" s="105"/>
      <c r="E453" s="105"/>
      <c r="F453" s="105"/>
      <c r="G453" s="105"/>
      <c r="H453" s="105"/>
      <c r="I453" s="106"/>
      <c r="J453" s="47"/>
      <c r="K453" s="66"/>
      <c r="L453" s="107"/>
      <c r="M453" s="107"/>
      <c r="N453" s="107"/>
      <c r="O453" s="204"/>
    </row>
    <row r="454" spans="1:15" x14ac:dyDescent="0.25">
      <c r="A454" s="105"/>
      <c r="B454" s="105"/>
      <c r="C454" s="105"/>
      <c r="D454" s="105"/>
      <c r="E454" s="105"/>
      <c r="F454" s="105"/>
      <c r="G454" s="105"/>
      <c r="H454" s="105"/>
      <c r="I454" s="106"/>
      <c r="J454" s="47"/>
      <c r="K454" s="66"/>
      <c r="L454" s="107"/>
      <c r="M454" s="107"/>
      <c r="N454" s="107"/>
      <c r="O454" s="204"/>
    </row>
    <row r="455" spans="1:15" x14ac:dyDescent="0.25">
      <c r="A455" s="105"/>
      <c r="B455" s="105"/>
      <c r="C455" s="105"/>
      <c r="D455" s="105"/>
      <c r="E455" s="105"/>
      <c r="F455" s="105"/>
      <c r="G455" s="105"/>
      <c r="H455" s="105"/>
      <c r="I455" s="106"/>
      <c r="J455" s="47"/>
      <c r="K455" s="66"/>
      <c r="L455" s="107"/>
      <c r="M455" s="107"/>
      <c r="N455" s="107"/>
      <c r="O455" s="204"/>
    </row>
    <row r="456" spans="1:15" x14ac:dyDescent="0.25">
      <c r="A456" s="105"/>
      <c r="B456" s="105"/>
      <c r="C456" s="105"/>
      <c r="D456" s="105"/>
      <c r="E456" s="105"/>
      <c r="F456" s="105"/>
      <c r="G456" s="105"/>
      <c r="H456" s="105"/>
      <c r="I456" s="106"/>
      <c r="J456" s="47"/>
      <c r="K456" s="66"/>
      <c r="L456" s="107"/>
      <c r="M456" s="107"/>
      <c r="N456" s="107"/>
      <c r="O456" s="204"/>
    </row>
    <row r="457" spans="1:15" x14ac:dyDescent="0.25">
      <c r="A457" s="105"/>
      <c r="B457" s="105"/>
      <c r="C457" s="105"/>
      <c r="D457" s="105"/>
      <c r="E457" s="105"/>
      <c r="F457" s="105"/>
      <c r="G457" s="105"/>
      <c r="H457" s="105"/>
      <c r="I457" s="106"/>
      <c r="J457" s="47"/>
      <c r="K457" s="66"/>
      <c r="L457" s="107"/>
      <c r="M457" s="107"/>
      <c r="N457" s="107"/>
      <c r="O457" s="204"/>
    </row>
    <row r="458" spans="1:15" x14ac:dyDescent="0.25">
      <c r="A458" s="105"/>
      <c r="B458" s="105"/>
      <c r="C458" s="105"/>
      <c r="D458" s="105"/>
      <c r="E458" s="105"/>
      <c r="F458" s="105"/>
      <c r="G458" s="105"/>
      <c r="H458" s="105"/>
      <c r="I458" s="106"/>
      <c r="J458" s="47"/>
      <c r="K458" s="66"/>
      <c r="L458" s="107"/>
      <c r="M458" s="107"/>
      <c r="N458" s="107"/>
      <c r="O458" s="204"/>
    </row>
    <row r="459" spans="1:15" x14ac:dyDescent="0.25">
      <c r="A459" s="105"/>
      <c r="B459" s="105"/>
      <c r="C459" s="105"/>
      <c r="D459" s="105"/>
      <c r="E459" s="105"/>
      <c r="F459" s="105"/>
      <c r="G459" s="105"/>
      <c r="H459" s="105"/>
      <c r="I459" s="106"/>
      <c r="J459" s="47"/>
      <c r="K459" s="66"/>
      <c r="L459" s="107"/>
      <c r="M459" s="107"/>
      <c r="N459" s="107"/>
      <c r="O459" s="204"/>
    </row>
    <row r="460" spans="1:15" x14ac:dyDescent="0.25">
      <c r="A460" s="105"/>
      <c r="B460" s="105"/>
      <c r="C460" s="105"/>
      <c r="D460" s="105"/>
      <c r="E460" s="105"/>
      <c r="F460" s="105"/>
      <c r="G460" s="105"/>
      <c r="H460" s="105"/>
      <c r="I460" s="106"/>
      <c r="J460" s="47"/>
      <c r="K460" s="66"/>
      <c r="L460" s="107"/>
      <c r="M460" s="107"/>
      <c r="N460" s="107"/>
      <c r="O460" s="204"/>
    </row>
    <row r="461" spans="1:15" x14ac:dyDescent="0.25">
      <c r="A461" s="105"/>
      <c r="B461" s="105"/>
      <c r="C461" s="105"/>
      <c r="D461" s="105"/>
      <c r="E461" s="105"/>
      <c r="F461" s="105"/>
      <c r="G461" s="105"/>
      <c r="H461" s="105"/>
      <c r="I461" s="106"/>
      <c r="J461" s="47"/>
      <c r="K461" s="66"/>
      <c r="L461" s="107"/>
      <c r="M461" s="107"/>
      <c r="N461" s="107"/>
      <c r="O461" s="204"/>
    </row>
    <row r="462" spans="1:15" x14ac:dyDescent="0.25">
      <c r="A462" s="105"/>
      <c r="B462" s="105"/>
      <c r="C462" s="105"/>
      <c r="D462" s="105"/>
      <c r="E462" s="105"/>
      <c r="F462" s="105"/>
      <c r="G462" s="105"/>
      <c r="H462" s="105"/>
      <c r="I462" s="106"/>
      <c r="J462" s="47"/>
      <c r="K462" s="66"/>
      <c r="L462" s="107"/>
      <c r="M462" s="107"/>
      <c r="N462" s="107"/>
      <c r="O462" s="204"/>
    </row>
    <row r="463" spans="1:15" x14ac:dyDescent="0.25">
      <c r="A463" s="105"/>
      <c r="B463" s="105"/>
      <c r="C463" s="105"/>
      <c r="D463" s="105"/>
      <c r="E463" s="105"/>
      <c r="F463" s="105"/>
      <c r="G463" s="105"/>
      <c r="H463" s="105"/>
      <c r="I463" s="106"/>
      <c r="J463" s="47"/>
      <c r="K463" s="66"/>
      <c r="L463" s="107"/>
      <c r="M463" s="107"/>
      <c r="N463" s="107"/>
      <c r="O463" s="204"/>
    </row>
    <row r="464" spans="1:15" x14ac:dyDescent="0.25">
      <c r="A464" s="105"/>
      <c r="B464" s="105"/>
      <c r="C464" s="105"/>
      <c r="D464" s="105"/>
      <c r="E464" s="105"/>
      <c r="F464" s="105"/>
      <c r="G464" s="105"/>
      <c r="H464" s="105"/>
      <c r="I464" s="106"/>
      <c r="J464" s="47"/>
      <c r="K464" s="66"/>
      <c r="L464" s="107"/>
      <c r="M464" s="107"/>
      <c r="N464" s="107"/>
      <c r="O464" s="204"/>
    </row>
    <row r="465" spans="1:15" x14ac:dyDescent="0.25">
      <c r="A465" s="105"/>
      <c r="B465" s="105"/>
      <c r="C465" s="105"/>
      <c r="D465" s="105"/>
      <c r="E465" s="105"/>
      <c r="F465" s="105"/>
      <c r="G465" s="105"/>
      <c r="H465" s="105"/>
      <c r="I465" s="106"/>
      <c r="J465" s="47"/>
      <c r="K465" s="66"/>
      <c r="L465" s="107"/>
      <c r="M465" s="107"/>
      <c r="N465" s="107"/>
      <c r="O465" s="204"/>
    </row>
    <row r="466" spans="1:15" x14ac:dyDescent="0.25">
      <c r="A466" s="105"/>
      <c r="B466" s="105"/>
      <c r="C466" s="105"/>
      <c r="D466" s="105"/>
      <c r="E466" s="105"/>
      <c r="F466" s="105"/>
      <c r="G466" s="105"/>
      <c r="H466" s="105"/>
      <c r="I466" s="106"/>
      <c r="J466" s="47"/>
      <c r="K466" s="66"/>
      <c r="L466" s="107"/>
      <c r="M466" s="107"/>
      <c r="N466" s="107"/>
      <c r="O466" s="204"/>
    </row>
    <row r="467" spans="1:15" x14ac:dyDescent="0.25">
      <c r="A467" s="105"/>
      <c r="B467" s="105"/>
      <c r="C467" s="105"/>
      <c r="D467" s="105"/>
      <c r="E467" s="105"/>
      <c r="F467" s="105"/>
      <c r="G467" s="105"/>
      <c r="H467" s="105"/>
      <c r="I467" s="106"/>
      <c r="J467" s="47"/>
      <c r="K467" s="66"/>
      <c r="L467" s="107"/>
      <c r="M467" s="107"/>
      <c r="N467" s="107"/>
      <c r="O467" s="204"/>
    </row>
    <row r="468" spans="1:15" x14ac:dyDescent="0.25">
      <c r="A468" s="105"/>
      <c r="B468" s="105"/>
      <c r="C468" s="105"/>
      <c r="D468" s="105"/>
      <c r="E468" s="105"/>
      <c r="F468" s="105"/>
      <c r="G468" s="105"/>
      <c r="H468" s="105"/>
      <c r="I468" s="106"/>
      <c r="J468" s="47"/>
      <c r="K468" s="66"/>
      <c r="L468" s="107"/>
      <c r="M468" s="107"/>
      <c r="N468" s="107"/>
      <c r="O468" s="204"/>
    </row>
    <row r="469" spans="1:15" x14ac:dyDescent="0.25">
      <c r="A469" s="105"/>
      <c r="B469" s="105"/>
      <c r="C469" s="105"/>
      <c r="D469" s="105"/>
      <c r="E469" s="105"/>
      <c r="F469" s="105"/>
      <c r="G469" s="105"/>
      <c r="H469" s="105"/>
      <c r="I469" s="106"/>
      <c r="J469" s="47"/>
      <c r="K469" s="66"/>
      <c r="L469" s="107"/>
      <c r="M469" s="107"/>
      <c r="N469" s="107"/>
      <c r="O469" s="204"/>
    </row>
    <row r="470" spans="1:15" x14ac:dyDescent="0.25">
      <c r="A470" s="105"/>
      <c r="B470" s="105"/>
      <c r="C470" s="105"/>
      <c r="D470" s="105"/>
      <c r="E470" s="105"/>
      <c r="F470" s="105"/>
      <c r="G470" s="105"/>
      <c r="H470" s="105"/>
      <c r="I470" s="106"/>
      <c r="J470" s="47"/>
      <c r="K470" s="66"/>
      <c r="L470" s="107"/>
      <c r="M470" s="107"/>
      <c r="N470" s="107"/>
      <c r="O470" s="204"/>
    </row>
    <row r="471" spans="1:15" x14ac:dyDescent="0.25">
      <c r="A471" s="105"/>
      <c r="B471" s="105"/>
      <c r="C471" s="105"/>
      <c r="D471" s="105"/>
      <c r="E471" s="105"/>
      <c r="F471" s="105"/>
      <c r="G471" s="105"/>
      <c r="H471" s="105"/>
      <c r="I471" s="106"/>
      <c r="J471" s="47"/>
      <c r="K471" s="66"/>
      <c r="L471" s="107"/>
      <c r="M471" s="107"/>
      <c r="N471" s="107"/>
      <c r="O471" s="204"/>
    </row>
    <row r="472" spans="1:15" x14ac:dyDescent="0.25">
      <c r="A472" s="105"/>
      <c r="B472" s="105"/>
      <c r="C472" s="105"/>
      <c r="D472" s="105"/>
      <c r="E472" s="105"/>
      <c r="F472" s="105"/>
      <c r="G472" s="105"/>
      <c r="H472" s="105"/>
      <c r="I472" s="106"/>
      <c r="J472" s="47"/>
      <c r="K472" s="66"/>
      <c r="L472" s="107"/>
      <c r="M472" s="107"/>
      <c r="N472" s="107"/>
      <c r="O472" s="204"/>
    </row>
    <row r="473" spans="1:15" x14ac:dyDescent="0.25">
      <c r="A473" s="105"/>
      <c r="B473" s="105"/>
      <c r="C473" s="105"/>
      <c r="D473" s="105"/>
      <c r="E473" s="105"/>
      <c r="F473" s="105"/>
      <c r="G473" s="105"/>
      <c r="H473" s="105"/>
      <c r="I473" s="106"/>
      <c r="J473" s="47"/>
      <c r="K473" s="66"/>
      <c r="L473" s="107"/>
      <c r="M473" s="107"/>
      <c r="N473" s="107"/>
      <c r="O473" s="204"/>
    </row>
    <row r="474" spans="1:15" x14ac:dyDescent="0.25">
      <c r="A474" s="105"/>
      <c r="B474" s="105"/>
      <c r="C474" s="105"/>
      <c r="D474" s="105"/>
      <c r="E474" s="105"/>
      <c r="F474" s="105"/>
      <c r="G474" s="105"/>
      <c r="H474" s="105"/>
      <c r="I474" s="106"/>
      <c r="J474" s="47"/>
      <c r="K474" s="66"/>
      <c r="L474" s="107"/>
      <c r="M474" s="107"/>
      <c r="N474" s="107"/>
      <c r="O474" s="204"/>
    </row>
    <row r="475" spans="1:15" x14ac:dyDescent="0.25">
      <c r="A475" s="105"/>
      <c r="B475" s="105"/>
      <c r="C475" s="105"/>
      <c r="D475" s="105"/>
      <c r="E475" s="105"/>
      <c r="F475" s="105"/>
      <c r="G475" s="105"/>
      <c r="H475" s="105"/>
      <c r="I475" s="106"/>
      <c r="J475" s="47"/>
      <c r="K475" s="66"/>
      <c r="L475" s="107"/>
      <c r="M475" s="107"/>
      <c r="N475" s="107"/>
      <c r="O475" s="204"/>
    </row>
    <row r="476" spans="1:15" x14ac:dyDescent="0.25">
      <c r="A476" s="105"/>
      <c r="B476" s="105"/>
      <c r="C476" s="105"/>
      <c r="D476" s="105"/>
      <c r="E476" s="105"/>
      <c r="F476" s="105"/>
      <c r="G476" s="105"/>
      <c r="H476" s="105"/>
      <c r="I476" s="106"/>
      <c r="J476" s="47"/>
      <c r="K476" s="66"/>
      <c r="L476" s="107"/>
      <c r="M476" s="107"/>
      <c r="N476" s="107"/>
      <c r="O476" s="204"/>
    </row>
    <row r="477" spans="1:15" x14ac:dyDescent="0.25">
      <c r="A477" s="105"/>
      <c r="B477" s="105"/>
      <c r="C477" s="105"/>
      <c r="D477" s="105"/>
      <c r="E477" s="105"/>
      <c r="F477" s="105"/>
      <c r="G477" s="105"/>
      <c r="H477" s="105"/>
      <c r="I477" s="106"/>
      <c r="J477" s="47"/>
      <c r="K477" s="66"/>
      <c r="L477" s="107"/>
      <c r="M477" s="107"/>
      <c r="N477" s="107"/>
      <c r="O477" s="204"/>
    </row>
    <row r="478" spans="1:15" x14ac:dyDescent="0.25">
      <c r="A478" s="105"/>
      <c r="B478" s="105"/>
      <c r="C478" s="105"/>
      <c r="D478" s="105"/>
      <c r="E478" s="105"/>
      <c r="F478" s="105"/>
      <c r="G478" s="105"/>
      <c r="H478" s="105"/>
      <c r="I478" s="106"/>
      <c r="J478" s="47"/>
      <c r="K478" s="66"/>
      <c r="L478" s="107"/>
      <c r="M478" s="107"/>
      <c r="N478" s="107"/>
      <c r="O478" s="204"/>
    </row>
    <row r="479" spans="1:15" x14ac:dyDescent="0.25">
      <c r="A479" s="105"/>
      <c r="B479" s="105"/>
      <c r="C479" s="105"/>
      <c r="D479" s="105"/>
      <c r="E479" s="105"/>
      <c r="F479" s="105"/>
      <c r="G479" s="105"/>
      <c r="H479" s="105"/>
      <c r="I479" s="106"/>
      <c r="J479" s="47"/>
      <c r="K479" s="66"/>
      <c r="L479" s="107"/>
      <c r="M479" s="107"/>
      <c r="N479" s="107"/>
      <c r="O479" s="204"/>
    </row>
    <row r="480" spans="1:15" x14ac:dyDescent="0.25">
      <c r="A480" s="105"/>
      <c r="B480" s="105"/>
      <c r="C480" s="105"/>
      <c r="D480" s="105"/>
      <c r="E480" s="105"/>
      <c r="F480" s="105"/>
      <c r="G480" s="105"/>
      <c r="H480" s="105"/>
      <c r="I480" s="106"/>
      <c r="J480" s="47"/>
      <c r="K480" s="66"/>
      <c r="L480" s="107"/>
      <c r="M480" s="107"/>
      <c r="N480" s="107"/>
      <c r="O480" s="204"/>
    </row>
    <row r="481" spans="1:15" x14ac:dyDescent="0.25">
      <c r="A481" s="105"/>
      <c r="B481" s="105"/>
      <c r="C481" s="105"/>
      <c r="D481" s="105"/>
      <c r="E481" s="105"/>
      <c r="F481" s="105"/>
      <c r="G481" s="105"/>
      <c r="H481" s="105"/>
      <c r="I481" s="106"/>
      <c r="J481" s="47"/>
      <c r="K481" s="66"/>
      <c r="L481" s="107"/>
      <c r="M481" s="107"/>
      <c r="N481" s="107"/>
      <c r="O481" s="204"/>
    </row>
    <row r="482" spans="1:15" x14ac:dyDescent="0.25">
      <c r="A482" s="105"/>
      <c r="B482" s="105"/>
      <c r="C482" s="105"/>
      <c r="D482" s="105"/>
      <c r="E482" s="105"/>
      <c r="F482" s="105"/>
      <c r="G482" s="105"/>
      <c r="H482" s="105"/>
      <c r="I482" s="106"/>
      <c r="J482" s="47"/>
      <c r="K482" s="66"/>
      <c r="L482" s="107"/>
      <c r="M482" s="107"/>
      <c r="N482" s="107"/>
      <c r="O482" s="204"/>
    </row>
    <row r="483" spans="1:15" x14ac:dyDescent="0.25">
      <c r="A483" s="105"/>
      <c r="B483" s="105"/>
      <c r="C483" s="105"/>
      <c r="D483" s="105"/>
      <c r="E483" s="105"/>
      <c r="F483" s="105"/>
      <c r="G483" s="105"/>
      <c r="H483" s="105"/>
      <c r="I483" s="106"/>
      <c r="J483" s="47"/>
      <c r="K483" s="66"/>
      <c r="L483" s="107"/>
      <c r="M483" s="107"/>
      <c r="N483" s="107"/>
      <c r="O483" s="204"/>
    </row>
    <row r="484" spans="1:15" x14ac:dyDescent="0.25">
      <c r="A484" s="105"/>
      <c r="B484" s="105"/>
      <c r="C484" s="105"/>
      <c r="D484" s="105"/>
      <c r="E484" s="105"/>
      <c r="F484" s="105"/>
      <c r="G484" s="105"/>
      <c r="H484" s="105"/>
      <c r="I484" s="106"/>
      <c r="J484" s="47"/>
      <c r="K484" s="66"/>
      <c r="L484" s="107"/>
      <c r="M484" s="107"/>
      <c r="N484" s="107"/>
      <c r="O484" s="204"/>
    </row>
    <row r="485" spans="1:15" x14ac:dyDescent="0.25">
      <c r="A485" s="105"/>
      <c r="B485" s="105"/>
      <c r="C485" s="105"/>
      <c r="D485" s="105"/>
      <c r="E485" s="105"/>
      <c r="F485" s="105"/>
      <c r="G485" s="105"/>
      <c r="H485" s="105"/>
      <c r="I485" s="106"/>
      <c r="J485" s="47"/>
      <c r="K485" s="66"/>
      <c r="L485" s="107"/>
      <c r="M485" s="107"/>
      <c r="N485" s="107"/>
      <c r="O485" s="204"/>
    </row>
    <row r="486" spans="1:15" x14ac:dyDescent="0.25">
      <c r="A486" s="105"/>
      <c r="B486" s="105"/>
      <c r="C486" s="105"/>
      <c r="D486" s="105"/>
      <c r="E486" s="105"/>
      <c r="F486" s="105"/>
      <c r="G486" s="105"/>
      <c r="H486" s="105"/>
      <c r="I486" s="106"/>
      <c r="J486" s="47"/>
      <c r="K486" s="66"/>
      <c r="L486" s="107"/>
      <c r="M486" s="107"/>
      <c r="N486" s="107"/>
      <c r="O486" s="204"/>
    </row>
    <row r="487" spans="1:15" x14ac:dyDescent="0.25">
      <c r="A487" s="105"/>
      <c r="B487" s="105"/>
      <c r="C487" s="105"/>
      <c r="D487" s="105"/>
      <c r="E487" s="105"/>
      <c r="F487" s="105"/>
      <c r="G487" s="105"/>
      <c r="H487" s="105"/>
      <c r="I487" s="106"/>
      <c r="J487" s="47"/>
      <c r="K487" s="66"/>
      <c r="L487" s="107"/>
      <c r="M487" s="107"/>
      <c r="N487" s="107"/>
      <c r="O487" s="204"/>
    </row>
    <row r="488" spans="1:15" x14ac:dyDescent="0.25">
      <c r="A488" s="105"/>
      <c r="B488" s="105"/>
      <c r="C488" s="105"/>
      <c r="D488" s="105"/>
      <c r="E488" s="105"/>
      <c r="F488" s="105"/>
      <c r="G488" s="105"/>
      <c r="H488" s="105"/>
      <c r="I488" s="106"/>
      <c r="J488" s="47"/>
      <c r="K488" s="66"/>
      <c r="L488" s="107"/>
      <c r="M488" s="107"/>
      <c r="N488" s="107"/>
      <c r="O488" s="204"/>
    </row>
    <row r="489" spans="1:15" x14ac:dyDescent="0.25">
      <c r="A489" s="105"/>
      <c r="B489" s="105"/>
      <c r="C489" s="105"/>
      <c r="D489" s="105"/>
      <c r="E489" s="105"/>
      <c r="F489" s="105"/>
      <c r="G489" s="105"/>
      <c r="H489" s="105"/>
      <c r="I489" s="106"/>
      <c r="J489" s="47"/>
      <c r="K489" s="66"/>
      <c r="L489" s="107"/>
      <c r="M489" s="107"/>
      <c r="N489" s="107"/>
      <c r="O489" s="204"/>
    </row>
    <row r="490" spans="1:15" x14ac:dyDescent="0.25">
      <c r="A490" s="105"/>
      <c r="B490" s="105"/>
      <c r="C490" s="105"/>
      <c r="D490" s="105"/>
      <c r="E490" s="105"/>
      <c r="F490" s="105"/>
      <c r="G490" s="105"/>
      <c r="H490" s="105"/>
      <c r="I490" s="106"/>
      <c r="J490" s="47"/>
      <c r="K490" s="66"/>
      <c r="L490" s="107"/>
      <c r="M490" s="107"/>
      <c r="N490" s="107"/>
      <c r="O490" s="204"/>
    </row>
    <row r="491" spans="1:15" x14ac:dyDescent="0.25">
      <c r="A491" s="105"/>
      <c r="B491" s="105"/>
      <c r="C491" s="105"/>
      <c r="D491" s="105"/>
      <c r="E491" s="105"/>
      <c r="F491" s="105"/>
      <c r="G491" s="105"/>
      <c r="H491" s="105"/>
      <c r="I491" s="106"/>
      <c r="J491" s="47"/>
      <c r="K491" s="66"/>
      <c r="L491" s="107"/>
      <c r="M491" s="107"/>
      <c r="N491" s="107"/>
      <c r="O491" s="204"/>
    </row>
    <row r="492" spans="1:15" x14ac:dyDescent="0.25">
      <c r="A492" s="105"/>
      <c r="B492" s="105"/>
      <c r="C492" s="105"/>
      <c r="D492" s="105"/>
      <c r="E492" s="105"/>
      <c r="F492" s="105"/>
      <c r="G492" s="105"/>
      <c r="H492" s="105"/>
      <c r="I492" s="106"/>
      <c r="J492" s="47"/>
      <c r="K492" s="66"/>
      <c r="L492" s="107"/>
      <c r="M492" s="107"/>
      <c r="N492" s="107"/>
      <c r="O492" s="204"/>
    </row>
    <row r="493" spans="1:15" x14ac:dyDescent="0.25">
      <c r="A493" s="105"/>
      <c r="B493" s="105"/>
      <c r="C493" s="105"/>
      <c r="D493" s="105"/>
      <c r="E493" s="105"/>
      <c r="F493" s="105"/>
      <c r="G493" s="105"/>
      <c r="H493" s="105"/>
      <c r="I493" s="106"/>
      <c r="J493" s="47"/>
      <c r="K493" s="66"/>
      <c r="L493" s="107"/>
      <c r="M493" s="107"/>
      <c r="N493" s="107"/>
      <c r="O493" s="204"/>
    </row>
    <row r="494" spans="1:15" x14ac:dyDescent="0.25">
      <c r="A494" s="105"/>
      <c r="B494" s="105"/>
      <c r="C494" s="105"/>
      <c r="D494" s="105"/>
      <c r="E494" s="105"/>
      <c r="F494" s="105"/>
      <c r="G494" s="105"/>
      <c r="H494" s="105"/>
      <c r="I494" s="106"/>
      <c r="J494" s="47"/>
      <c r="K494" s="66"/>
      <c r="L494" s="107"/>
      <c r="M494" s="107"/>
      <c r="N494" s="107"/>
      <c r="O494" s="204"/>
    </row>
    <row r="495" spans="1:15" x14ac:dyDescent="0.25">
      <c r="A495" s="105"/>
      <c r="B495" s="105"/>
      <c r="C495" s="105"/>
      <c r="D495" s="105"/>
      <c r="E495" s="105"/>
      <c r="F495" s="105"/>
      <c r="G495" s="105"/>
      <c r="H495" s="105"/>
      <c r="I495" s="106"/>
      <c r="J495" s="47"/>
      <c r="K495" s="66"/>
      <c r="L495" s="107"/>
      <c r="M495" s="107"/>
      <c r="N495" s="107"/>
      <c r="O495" s="204"/>
    </row>
    <row r="496" spans="1:15" x14ac:dyDescent="0.25">
      <c r="A496" s="105"/>
      <c r="B496" s="105"/>
      <c r="C496" s="105"/>
      <c r="D496" s="105"/>
      <c r="E496" s="105"/>
      <c r="F496" s="105"/>
      <c r="G496" s="105"/>
      <c r="H496" s="105"/>
      <c r="I496" s="106"/>
      <c r="J496" s="47"/>
      <c r="K496" s="66"/>
      <c r="L496" s="107"/>
      <c r="M496" s="107"/>
      <c r="N496" s="107"/>
      <c r="O496" s="204"/>
    </row>
    <row r="497" spans="1:15" x14ac:dyDescent="0.25">
      <c r="A497" s="105"/>
      <c r="B497" s="105"/>
      <c r="C497" s="105"/>
      <c r="D497" s="105"/>
      <c r="E497" s="105"/>
      <c r="F497" s="105"/>
      <c r="G497" s="105"/>
      <c r="H497" s="105"/>
      <c r="I497" s="106"/>
      <c r="J497" s="47"/>
      <c r="K497" s="66"/>
      <c r="L497" s="107"/>
      <c r="M497" s="107"/>
      <c r="N497" s="107"/>
      <c r="O497" s="204"/>
    </row>
    <row r="498" spans="1:15" x14ac:dyDescent="0.25">
      <c r="A498" s="105"/>
      <c r="B498" s="105"/>
      <c r="C498" s="105"/>
      <c r="D498" s="105"/>
      <c r="E498" s="105"/>
      <c r="F498" s="105"/>
      <c r="G498" s="105"/>
      <c r="H498" s="105"/>
      <c r="I498" s="106"/>
      <c r="J498" s="47"/>
      <c r="K498" s="66"/>
      <c r="L498" s="107"/>
      <c r="M498" s="107"/>
      <c r="N498" s="107"/>
      <c r="O498" s="204"/>
    </row>
    <row r="499" spans="1:15" x14ac:dyDescent="0.25">
      <c r="A499" s="105"/>
      <c r="B499" s="105"/>
      <c r="C499" s="105"/>
      <c r="D499" s="105"/>
      <c r="E499" s="105"/>
      <c r="F499" s="105"/>
      <c r="G499" s="105"/>
      <c r="H499" s="105"/>
      <c r="I499" s="106"/>
      <c r="J499" s="47"/>
      <c r="K499" s="66"/>
      <c r="L499" s="107"/>
      <c r="M499" s="107"/>
      <c r="N499" s="107"/>
      <c r="O499" s="204"/>
    </row>
    <row r="500" spans="1:15" x14ac:dyDescent="0.25">
      <c r="A500" s="105"/>
      <c r="B500" s="105"/>
      <c r="C500" s="105"/>
      <c r="D500" s="105"/>
      <c r="E500" s="105"/>
      <c r="F500" s="105"/>
      <c r="G500" s="105"/>
      <c r="H500" s="105"/>
      <c r="I500" s="106"/>
      <c r="J500" s="47"/>
      <c r="K500" s="66"/>
      <c r="L500" s="107"/>
      <c r="M500" s="107"/>
      <c r="N500" s="107"/>
      <c r="O500" s="204"/>
    </row>
    <row r="501" spans="1:15" x14ac:dyDescent="0.25">
      <c r="A501" s="105"/>
      <c r="B501" s="105"/>
      <c r="C501" s="105"/>
      <c r="D501" s="105"/>
      <c r="E501" s="105"/>
      <c r="F501" s="105"/>
      <c r="G501" s="105"/>
      <c r="H501" s="105"/>
      <c r="I501" s="106"/>
      <c r="J501" s="47"/>
      <c r="K501" s="66"/>
      <c r="L501" s="107"/>
      <c r="M501" s="107"/>
      <c r="N501" s="107"/>
      <c r="O501" s="204"/>
    </row>
    <row r="502" spans="1:15" x14ac:dyDescent="0.25">
      <c r="A502" s="105"/>
      <c r="B502" s="105"/>
      <c r="C502" s="105"/>
      <c r="D502" s="105"/>
      <c r="E502" s="105"/>
      <c r="F502" s="105"/>
      <c r="G502" s="105"/>
      <c r="H502" s="105"/>
      <c r="I502" s="106"/>
      <c r="J502" s="47"/>
      <c r="K502" s="66"/>
      <c r="L502" s="107"/>
      <c r="M502" s="107"/>
      <c r="N502" s="107"/>
      <c r="O502" s="204"/>
    </row>
    <row r="503" spans="1:15" x14ac:dyDescent="0.25">
      <c r="A503" s="105"/>
      <c r="B503" s="105"/>
      <c r="C503" s="105"/>
      <c r="D503" s="105"/>
      <c r="E503" s="105"/>
      <c r="F503" s="105"/>
      <c r="G503" s="105"/>
      <c r="H503" s="105"/>
      <c r="I503" s="106"/>
      <c r="J503" s="47"/>
      <c r="K503" s="66"/>
      <c r="L503" s="107"/>
      <c r="M503" s="107"/>
      <c r="N503" s="107"/>
      <c r="O503" s="204"/>
    </row>
    <row r="504" spans="1:15" x14ac:dyDescent="0.25">
      <c r="A504" s="105"/>
      <c r="B504" s="105"/>
      <c r="C504" s="105"/>
      <c r="D504" s="105"/>
      <c r="E504" s="105"/>
      <c r="F504" s="105"/>
      <c r="G504" s="105"/>
      <c r="H504" s="105"/>
      <c r="I504" s="106"/>
      <c r="J504" s="47"/>
      <c r="K504" s="66"/>
      <c r="L504" s="107"/>
      <c r="M504" s="107"/>
      <c r="N504" s="107"/>
      <c r="O504" s="204"/>
    </row>
    <row r="505" spans="1:15" x14ac:dyDescent="0.25">
      <c r="A505" s="105"/>
      <c r="B505" s="105"/>
      <c r="C505" s="105"/>
      <c r="D505" s="105"/>
      <c r="E505" s="105"/>
      <c r="F505" s="105"/>
      <c r="G505" s="105"/>
      <c r="H505" s="105"/>
      <c r="I505" s="106"/>
      <c r="J505" s="47"/>
      <c r="K505" s="66"/>
      <c r="L505" s="107"/>
      <c r="M505" s="107"/>
      <c r="N505" s="107"/>
      <c r="O505" s="204"/>
    </row>
    <row r="506" spans="1:15" x14ac:dyDescent="0.25">
      <c r="A506" s="105"/>
      <c r="B506" s="105"/>
      <c r="C506" s="105"/>
      <c r="D506" s="105"/>
      <c r="E506" s="105"/>
      <c r="F506" s="105"/>
      <c r="G506" s="105"/>
      <c r="H506" s="105"/>
      <c r="I506" s="106"/>
      <c r="J506" s="47"/>
      <c r="K506" s="66"/>
      <c r="L506" s="107"/>
      <c r="M506" s="107"/>
      <c r="N506" s="107"/>
      <c r="O506" s="204"/>
    </row>
    <row r="507" spans="1:15" x14ac:dyDescent="0.25">
      <c r="A507" s="105"/>
      <c r="B507" s="105"/>
      <c r="C507" s="105"/>
      <c r="D507" s="105"/>
      <c r="E507" s="105"/>
      <c r="F507" s="105"/>
      <c r="G507" s="105"/>
      <c r="H507" s="105"/>
      <c r="I507" s="106"/>
      <c r="J507" s="47"/>
      <c r="K507" s="66"/>
      <c r="L507" s="107"/>
      <c r="M507" s="107"/>
      <c r="N507" s="107"/>
      <c r="O507" s="204"/>
    </row>
    <row r="508" spans="1:15" x14ac:dyDescent="0.25">
      <c r="A508" s="105"/>
      <c r="B508" s="105"/>
      <c r="C508" s="105"/>
      <c r="D508" s="105"/>
      <c r="E508" s="105"/>
      <c r="F508" s="105"/>
      <c r="G508" s="105"/>
      <c r="H508" s="105"/>
      <c r="I508" s="106"/>
      <c r="J508" s="47"/>
      <c r="K508" s="66"/>
      <c r="L508" s="107"/>
      <c r="M508" s="107"/>
      <c r="N508" s="107"/>
      <c r="O508" s="204"/>
    </row>
    <row r="509" spans="1:15" x14ac:dyDescent="0.25">
      <c r="A509" s="105"/>
      <c r="B509" s="105"/>
      <c r="C509" s="105"/>
      <c r="D509" s="105"/>
      <c r="E509" s="105"/>
      <c r="F509" s="105"/>
      <c r="G509" s="105"/>
      <c r="H509" s="105"/>
      <c r="I509" s="106"/>
      <c r="J509" s="47"/>
      <c r="K509" s="66"/>
      <c r="L509" s="107"/>
      <c r="M509" s="107"/>
      <c r="N509" s="107"/>
      <c r="O509" s="204"/>
    </row>
    <row r="510" spans="1:15" x14ac:dyDescent="0.25">
      <c r="A510" s="105"/>
      <c r="B510" s="105"/>
      <c r="C510" s="105"/>
      <c r="D510" s="105"/>
      <c r="E510" s="105"/>
      <c r="F510" s="105"/>
      <c r="G510" s="105"/>
      <c r="H510" s="105"/>
      <c r="I510" s="106"/>
      <c r="J510" s="47"/>
      <c r="K510" s="66"/>
      <c r="L510" s="107"/>
      <c r="M510" s="107"/>
      <c r="N510" s="107"/>
      <c r="O510" s="204"/>
    </row>
    <row r="511" spans="1:15" x14ac:dyDescent="0.25">
      <c r="A511" s="105"/>
      <c r="B511" s="105"/>
      <c r="C511" s="105"/>
      <c r="D511" s="105"/>
      <c r="E511" s="105"/>
      <c r="F511" s="105"/>
      <c r="G511" s="105"/>
      <c r="H511" s="105"/>
      <c r="I511" s="106"/>
      <c r="J511" s="47"/>
      <c r="K511" s="66"/>
      <c r="L511" s="107"/>
      <c r="M511" s="107"/>
      <c r="N511" s="107"/>
      <c r="O511" s="204"/>
    </row>
    <row r="512" spans="1:15" x14ac:dyDescent="0.25">
      <c r="A512" s="105"/>
      <c r="B512" s="105"/>
      <c r="C512" s="105"/>
      <c r="D512" s="105"/>
      <c r="E512" s="105"/>
      <c r="F512" s="105"/>
      <c r="G512" s="105"/>
      <c r="H512" s="105"/>
      <c r="I512" s="106"/>
      <c r="J512" s="47"/>
      <c r="K512" s="66"/>
      <c r="L512" s="107"/>
      <c r="M512" s="107"/>
      <c r="N512" s="107"/>
      <c r="O512" s="204"/>
    </row>
    <row r="513" spans="1:15" x14ac:dyDescent="0.25">
      <c r="A513" s="105"/>
      <c r="B513" s="105"/>
      <c r="C513" s="105"/>
      <c r="D513" s="105"/>
      <c r="E513" s="105"/>
      <c r="F513" s="105"/>
      <c r="G513" s="105"/>
      <c r="H513" s="105"/>
      <c r="I513" s="106"/>
      <c r="J513" s="47"/>
      <c r="K513" s="66"/>
      <c r="L513" s="107"/>
      <c r="M513" s="107"/>
      <c r="N513" s="107"/>
      <c r="O513" s="204"/>
    </row>
    <row r="514" spans="1:15" x14ac:dyDescent="0.25">
      <c r="A514" s="105"/>
      <c r="B514" s="105"/>
      <c r="C514" s="105"/>
      <c r="D514" s="105"/>
      <c r="E514" s="105"/>
      <c r="F514" s="105"/>
      <c r="G514" s="105"/>
      <c r="H514" s="105"/>
      <c r="I514" s="106"/>
      <c r="J514" s="47"/>
      <c r="K514" s="66"/>
      <c r="L514" s="107"/>
      <c r="M514" s="107"/>
      <c r="N514" s="107"/>
      <c r="O514" s="204"/>
    </row>
    <row r="515" spans="1:15" x14ac:dyDescent="0.25">
      <c r="A515" s="105"/>
      <c r="B515" s="105"/>
      <c r="C515" s="105"/>
      <c r="D515" s="105"/>
      <c r="E515" s="105"/>
      <c r="F515" s="105"/>
      <c r="G515" s="105"/>
      <c r="H515" s="105"/>
      <c r="I515" s="106"/>
      <c r="J515" s="47"/>
      <c r="K515" s="66"/>
      <c r="L515" s="107"/>
      <c r="M515" s="107"/>
      <c r="N515" s="107"/>
      <c r="O515" s="204"/>
    </row>
    <row r="516" spans="1:15" x14ac:dyDescent="0.25">
      <c r="A516" s="105"/>
      <c r="B516" s="105"/>
      <c r="C516" s="105"/>
      <c r="D516" s="105"/>
      <c r="E516" s="105"/>
      <c r="F516" s="105"/>
      <c r="G516" s="105"/>
      <c r="H516" s="105"/>
      <c r="I516" s="106"/>
      <c r="J516" s="47"/>
      <c r="K516" s="66"/>
      <c r="L516" s="107"/>
      <c r="M516" s="107"/>
      <c r="N516" s="107"/>
      <c r="O516" s="204"/>
    </row>
    <row r="517" spans="1:15" x14ac:dyDescent="0.25">
      <c r="A517" s="105"/>
      <c r="B517" s="105"/>
      <c r="C517" s="105"/>
      <c r="D517" s="105"/>
      <c r="E517" s="105"/>
      <c r="F517" s="105"/>
      <c r="G517" s="105"/>
      <c r="H517" s="105"/>
      <c r="I517" s="106"/>
      <c r="J517" s="47"/>
      <c r="K517" s="66"/>
      <c r="L517" s="107"/>
      <c r="M517" s="107"/>
      <c r="N517" s="107"/>
      <c r="O517" s="204"/>
    </row>
    <row r="518" spans="1:15" x14ac:dyDescent="0.25">
      <c r="A518" s="105"/>
      <c r="B518" s="105"/>
      <c r="C518" s="105"/>
      <c r="D518" s="105"/>
      <c r="E518" s="105"/>
      <c r="F518" s="105"/>
      <c r="G518" s="105"/>
      <c r="H518" s="105"/>
      <c r="I518" s="106"/>
      <c r="J518" s="47"/>
      <c r="K518" s="66"/>
      <c r="L518" s="107"/>
      <c r="M518" s="107"/>
      <c r="N518" s="107"/>
      <c r="O518" s="204"/>
    </row>
    <row r="519" spans="1:15" x14ac:dyDescent="0.25">
      <c r="A519" s="105"/>
      <c r="B519" s="105"/>
      <c r="C519" s="105"/>
      <c r="D519" s="105"/>
      <c r="E519" s="105"/>
      <c r="F519" s="105"/>
      <c r="G519" s="105"/>
      <c r="H519" s="105"/>
      <c r="I519" s="106"/>
      <c r="J519" s="47"/>
      <c r="K519" s="66"/>
      <c r="L519" s="107"/>
      <c r="M519" s="107"/>
      <c r="N519" s="107"/>
      <c r="O519" s="204"/>
    </row>
    <row r="520" spans="1:15" x14ac:dyDescent="0.25">
      <c r="A520" s="105"/>
      <c r="B520" s="105"/>
      <c r="C520" s="105"/>
      <c r="D520" s="105"/>
      <c r="E520" s="105"/>
      <c r="F520" s="105"/>
      <c r="G520" s="105"/>
      <c r="H520" s="105"/>
      <c r="I520" s="106"/>
      <c r="J520" s="47"/>
      <c r="K520" s="66"/>
      <c r="L520" s="107"/>
      <c r="M520" s="107"/>
      <c r="N520" s="107"/>
      <c r="O520" s="204"/>
    </row>
    <row r="521" spans="1:15" x14ac:dyDescent="0.25">
      <c r="A521" s="105"/>
      <c r="B521" s="105"/>
      <c r="C521" s="105"/>
      <c r="D521" s="105"/>
      <c r="E521" s="105"/>
      <c r="F521" s="105"/>
      <c r="G521" s="105"/>
      <c r="H521" s="105"/>
      <c r="I521" s="106"/>
      <c r="J521" s="47"/>
      <c r="K521" s="66"/>
      <c r="L521" s="107"/>
      <c r="M521" s="107"/>
      <c r="N521" s="107"/>
      <c r="O521" s="204"/>
    </row>
    <row r="522" spans="1:15" x14ac:dyDescent="0.25">
      <c r="A522" s="105"/>
      <c r="B522" s="105"/>
      <c r="C522" s="105"/>
      <c r="D522" s="105"/>
      <c r="E522" s="105"/>
      <c r="F522" s="105"/>
      <c r="G522" s="105"/>
      <c r="H522" s="105"/>
      <c r="I522" s="106"/>
      <c r="J522" s="47"/>
      <c r="K522" s="66"/>
      <c r="L522" s="107"/>
      <c r="M522" s="107"/>
      <c r="N522" s="107"/>
      <c r="O522" s="204"/>
    </row>
    <row r="523" spans="1:15" x14ac:dyDescent="0.25">
      <c r="A523" s="105"/>
      <c r="B523" s="105"/>
      <c r="C523" s="105"/>
      <c r="D523" s="105"/>
      <c r="E523" s="105"/>
      <c r="F523" s="105"/>
      <c r="G523" s="105"/>
      <c r="H523" s="105"/>
      <c r="I523" s="106"/>
      <c r="J523" s="47"/>
      <c r="K523" s="66"/>
      <c r="L523" s="107"/>
      <c r="M523" s="107"/>
      <c r="N523" s="107"/>
      <c r="O523" s="204"/>
    </row>
    <row r="524" spans="1:15" x14ac:dyDescent="0.25">
      <c r="A524" s="105"/>
      <c r="B524" s="105"/>
      <c r="C524" s="105"/>
      <c r="D524" s="105"/>
      <c r="E524" s="105"/>
      <c r="F524" s="105"/>
      <c r="G524" s="105"/>
      <c r="H524" s="105"/>
      <c r="I524" s="106"/>
      <c r="J524" s="47"/>
      <c r="K524" s="66"/>
      <c r="L524" s="107"/>
      <c r="M524" s="107"/>
      <c r="N524" s="107"/>
      <c r="O524" s="204"/>
    </row>
    <row r="525" spans="1:15" x14ac:dyDescent="0.25">
      <c r="A525" s="105"/>
      <c r="B525" s="105"/>
      <c r="C525" s="105"/>
      <c r="D525" s="105"/>
      <c r="E525" s="105"/>
      <c r="F525" s="105"/>
      <c r="G525" s="105"/>
      <c r="H525" s="105"/>
      <c r="I525" s="106"/>
      <c r="J525" s="47"/>
      <c r="K525" s="66"/>
      <c r="L525" s="107"/>
      <c r="M525" s="107"/>
      <c r="N525" s="107"/>
      <c r="O525" s="204"/>
    </row>
    <row r="526" spans="1:15" x14ac:dyDescent="0.25">
      <c r="A526" s="105"/>
      <c r="B526" s="105"/>
      <c r="C526" s="105"/>
      <c r="D526" s="105"/>
      <c r="E526" s="105"/>
      <c r="F526" s="105"/>
      <c r="G526" s="105"/>
      <c r="H526" s="105"/>
      <c r="I526" s="106"/>
      <c r="J526" s="47"/>
      <c r="K526" s="66"/>
      <c r="L526" s="107"/>
      <c r="M526" s="107"/>
      <c r="N526" s="107"/>
      <c r="O526" s="204"/>
    </row>
    <row r="527" spans="1:15" x14ac:dyDescent="0.25">
      <c r="A527" s="105"/>
      <c r="B527" s="105"/>
      <c r="C527" s="105"/>
      <c r="D527" s="105"/>
      <c r="E527" s="105"/>
      <c r="F527" s="105"/>
      <c r="G527" s="105"/>
      <c r="H527" s="105"/>
      <c r="I527" s="106"/>
      <c r="J527" s="47"/>
      <c r="K527" s="66"/>
      <c r="L527" s="107"/>
      <c r="M527" s="107"/>
      <c r="N527" s="107"/>
      <c r="O527" s="204"/>
    </row>
    <row r="528" spans="1:15" x14ac:dyDescent="0.25">
      <c r="A528" s="105"/>
      <c r="B528" s="105"/>
      <c r="C528" s="105"/>
      <c r="D528" s="105"/>
      <c r="E528" s="105"/>
      <c r="F528" s="105"/>
      <c r="G528" s="105"/>
      <c r="H528" s="105"/>
      <c r="I528" s="106"/>
      <c r="J528" s="47"/>
      <c r="K528" s="66"/>
      <c r="L528" s="107"/>
      <c r="M528" s="107"/>
      <c r="N528" s="107"/>
      <c r="O528" s="204"/>
    </row>
    <row r="529" spans="1:15" x14ac:dyDescent="0.25">
      <c r="A529" s="105"/>
      <c r="B529" s="105"/>
      <c r="C529" s="105"/>
      <c r="D529" s="105"/>
      <c r="E529" s="105"/>
      <c r="F529" s="105"/>
      <c r="G529" s="105"/>
      <c r="H529" s="105"/>
      <c r="I529" s="106"/>
      <c r="J529" s="47"/>
      <c r="K529" s="66"/>
      <c r="L529" s="107"/>
      <c r="M529" s="107"/>
      <c r="N529" s="107"/>
      <c r="O529" s="204"/>
    </row>
    <row r="530" spans="1:15" x14ac:dyDescent="0.25">
      <c r="A530" s="105"/>
      <c r="B530" s="105"/>
      <c r="C530" s="105"/>
      <c r="D530" s="105"/>
      <c r="E530" s="105"/>
      <c r="F530" s="105"/>
      <c r="G530" s="105"/>
      <c r="H530" s="105"/>
      <c r="I530" s="106"/>
      <c r="J530" s="47"/>
      <c r="K530" s="66"/>
      <c r="L530" s="107"/>
      <c r="M530" s="107"/>
      <c r="N530" s="107"/>
      <c r="O530" s="204"/>
    </row>
    <row r="531" spans="1:15" x14ac:dyDescent="0.25">
      <c r="A531" s="105"/>
      <c r="B531" s="105"/>
      <c r="C531" s="105"/>
      <c r="D531" s="105"/>
      <c r="E531" s="105"/>
      <c r="F531" s="105"/>
      <c r="G531" s="105"/>
      <c r="H531" s="105"/>
      <c r="I531" s="106"/>
      <c r="J531" s="47"/>
      <c r="K531" s="66"/>
      <c r="L531" s="107"/>
      <c r="M531" s="107"/>
      <c r="N531" s="107"/>
      <c r="O531" s="204"/>
    </row>
    <row r="532" spans="1:15" x14ac:dyDescent="0.25">
      <c r="A532" s="105"/>
      <c r="B532" s="105"/>
      <c r="C532" s="105"/>
      <c r="D532" s="105"/>
      <c r="E532" s="105"/>
      <c r="F532" s="105"/>
      <c r="G532" s="105"/>
      <c r="H532" s="105"/>
      <c r="I532" s="106"/>
      <c r="J532" s="47"/>
      <c r="K532" s="66"/>
      <c r="L532" s="107"/>
      <c r="M532" s="107"/>
      <c r="N532" s="107"/>
      <c r="O532" s="204"/>
    </row>
    <row r="533" spans="1:15" x14ac:dyDescent="0.25">
      <c r="A533" s="105"/>
      <c r="B533" s="105"/>
      <c r="C533" s="105"/>
      <c r="D533" s="105"/>
      <c r="E533" s="105"/>
      <c r="F533" s="105"/>
      <c r="G533" s="105"/>
      <c r="H533" s="105"/>
      <c r="I533" s="106"/>
      <c r="J533" s="47"/>
      <c r="K533" s="66"/>
      <c r="L533" s="107"/>
      <c r="M533" s="107"/>
      <c r="N533" s="107"/>
      <c r="O533" s="204"/>
    </row>
    <row r="534" spans="1:15" x14ac:dyDescent="0.25">
      <c r="A534" s="105"/>
      <c r="B534" s="105"/>
      <c r="C534" s="105"/>
      <c r="D534" s="105"/>
      <c r="E534" s="105"/>
      <c r="F534" s="105"/>
      <c r="G534" s="105"/>
      <c r="H534" s="105"/>
      <c r="I534" s="106"/>
      <c r="J534" s="47"/>
      <c r="K534" s="66"/>
      <c r="L534" s="107"/>
      <c r="M534" s="107"/>
      <c r="N534" s="107"/>
      <c r="O534" s="204"/>
    </row>
    <row r="535" spans="1:15" x14ac:dyDescent="0.25">
      <c r="A535" s="105"/>
      <c r="B535" s="105"/>
      <c r="C535" s="105"/>
      <c r="D535" s="105"/>
      <c r="E535" s="105"/>
      <c r="F535" s="105"/>
      <c r="G535" s="105"/>
      <c r="H535" s="105"/>
      <c r="I535" s="106"/>
      <c r="J535" s="47"/>
      <c r="K535" s="66"/>
      <c r="L535" s="107"/>
      <c r="M535" s="107"/>
      <c r="N535" s="107"/>
      <c r="O535" s="204"/>
    </row>
    <row r="536" spans="1:15" x14ac:dyDescent="0.25">
      <c r="A536" s="105"/>
      <c r="B536" s="105"/>
      <c r="C536" s="105"/>
      <c r="D536" s="105"/>
      <c r="E536" s="105"/>
      <c r="F536" s="105"/>
      <c r="G536" s="105"/>
      <c r="H536" s="105"/>
      <c r="I536" s="106"/>
      <c r="J536" s="47"/>
      <c r="K536" s="66"/>
      <c r="L536" s="107"/>
      <c r="M536" s="107"/>
      <c r="N536" s="107"/>
      <c r="O536" s="204"/>
    </row>
    <row r="537" spans="1:15" x14ac:dyDescent="0.25">
      <c r="A537" s="105"/>
      <c r="B537" s="105"/>
      <c r="C537" s="105"/>
      <c r="D537" s="105"/>
      <c r="E537" s="105"/>
      <c r="F537" s="105"/>
      <c r="G537" s="105"/>
      <c r="H537" s="105"/>
      <c r="I537" s="106"/>
      <c r="J537" s="47"/>
      <c r="K537" s="66"/>
      <c r="L537" s="107"/>
      <c r="M537" s="107"/>
      <c r="N537" s="107"/>
      <c r="O537" s="204"/>
    </row>
    <row r="538" spans="1:15" x14ac:dyDescent="0.25">
      <c r="A538" s="105"/>
      <c r="B538" s="105"/>
      <c r="C538" s="105"/>
      <c r="D538" s="105"/>
      <c r="E538" s="105"/>
      <c r="F538" s="105"/>
      <c r="G538" s="105"/>
      <c r="H538" s="105"/>
      <c r="I538" s="106"/>
      <c r="J538" s="47"/>
      <c r="K538" s="66"/>
      <c r="L538" s="107"/>
      <c r="M538" s="107"/>
      <c r="N538" s="107"/>
      <c r="O538" s="204"/>
    </row>
    <row r="539" spans="1:15" x14ac:dyDescent="0.25">
      <c r="A539" s="105"/>
      <c r="B539" s="105"/>
      <c r="C539" s="105"/>
      <c r="D539" s="105"/>
      <c r="E539" s="105"/>
      <c r="F539" s="105"/>
      <c r="G539" s="105"/>
      <c r="H539" s="105"/>
      <c r="I539" s="106"/>
      <c r="J539" s="47"/>
      <c r="K539" s="66"/>
      <c r="L539" s="107"/>
      <c r="M539" s="107"/>
      <c r="N539" s="107"/>
      <c r="O539" s="204"/>
    </row>
    <row r="540" spans="1:15" x14ac:dyDescent="0.25">
      <c r="A540" s="105"/>
      <c r="B540" s="105"/>
      <c r="C540" s="105"/>
      <c r="D540" s="105"/>
      <c r="E540" s="105"/>
      <c r="F540" s="105"/>
      <c r="G540" s="105"/>
      <c r="H540" s="105"/>
      <c r="I540" s="106"/>
      <c r="J540" s="47"/>
      <c r="K540" s="66"/>
      <c r="L540" s="107"/>
      <c r="M540" s="107"/>
      <c r="N540" s="107"/>
      <c r="O540" s="204"/>
    </row>
    <row r="541" spans="1:15" x14ac:dyDescent="0.25">
      <c r="A541" s="105"/>
      <c r="B541" s="105"/>
      <c r="C541" s="105"/>
      <c r="D541" s="105"/>
      <c r="E541" s="105"/>
      <c r="F541" s="105"/>
      <c r="G541" s="105"/>
      <c r="H541" s="105"/>
      <c r="I541" s="106"/>
      <c r="J541" s="47"/>
      <c r="K541" s="66"/>
      <c r="L541" s="107"/>
      <c r="M541" s="107"/>
      <c r="N541" s="107"/>
      <c r="O541" s="204"/>
    </row>
    <row r="542" spans="1:15" x14ac:dyDescent="0.25">
      <c r="A542" s="105"/>
      <c r="B542" s="105"/>
      <c r="C542" s="105"/>
      <c r="D542" s="105"/>
      <c r="E542" s="105"/>
      <c r="F542" s="105"/>
      <c r="G542" s="105"/>
      <c r="H542" s="105"/>
      <c r="I542" s="106"/>
      <c r="J542" s="47"/>
      <c r="K542" s="66"/>
      <c r="L542" s="107"/>
      <c r="M542" s="107"/>
      <c r="N542" s="107"/>
      <c r="O542" s="204"/>
    </row>
    <row r="543" spans="1:15" x14ac:dyDescent="0.25">
      <c r="A543" s="105"/>
      <c r="B543" s="105"/>
      <c r="C543" s="105"/>
      <c r="D543" s="105"/>
      <c r="E543" s="105"/>
      <c r="F543" s="105"/>
      <c r="G543" s="105"/>
      <c r="H543" s="105"/>
      <c r="I543" s="106"/>
      <c r="J543" s="47"/>
      <c r="K543" s="66"/>
      <c r="L543" s="107"/>
      <c r="M543" s="107"/>
      <c r="N543" s="107"/>
      <c r="O543" s="204"/>
    </row>
    <row r="544" spans="1:15" x14ac:dyDescent="0.25">
      <c r="A544" s="105"/>
      <c r="B544" s="105"/>
      <c r="C544" s="105"/>
      <c r="D544" s="105"/>
      <c r="E544" s="105"/>
      <c r="F544" s="105"/>
      <c r="G544" s="105"/>
      <c r="H544" s="105"/>
      <c r="I544" s="106"/>
      <c r="J544" s="47"/>
      <c r="K544" s="66"/>
      <c r="L544" s="107"/>
      <c r="M544" s="107"/>
      <c r="N544" s="107"/>
      <c r="O544" s="204"/>
    </row>
    <row r="545" spans="1:15" x14ac:dyDescent="0.25">
      <c r="A545" s="105"/>
      <c r="B545" s="105"/>
      <c r="C545" s="105"/>
      <c r="D545" s="105"/>
      <c r="E545" s="105"/>
      <c r="F545" s="105"/>
      <c r="G545" s="105"/>
      <c r="H545" s="105"/>
      <c r="I545" s="106"/>
      <c r="J545" s="47"/>
      <c r="K545" s="66"/>
      <c r="L545" s="107"/>
      <c r="M545" s="107"/>
      <c r="N545" s="107"/>
      <c r="O545" s="204"/>
    </row>
    <row r="546" spans="1:15" x14ac:dyDescent="0.25">
      <c r="A546" s="105"/>
      <c r="B546" s="105"/>
      <c r="C546" s="105"/>
      <c r="D546" s="105"/>
      <c r="E546" s="105"/>
      <c r="F546" s="105"/>
      <c r="G546" s="105"/>
      <c r="H546" s="105"/>
      <c r="I546" s="106"/>
      <c r="J546" s="47"/>
      <c r="K546" s="66"/>
      <c r="L546" s="107"/>
      <c r="M546" s="107"/>
      <c r="N546" s="107"/>
      <c r="O546" s="204"/>
    </row>
    <row r="547" spans="1:15" x14ac:dyDescent="0.25">
      <c r="A547" s="105"/>
      <c r="B547" s="105"/>
      <c r="C547" s="105"/>
      <c r="D547" s="105"/>
      <c r="E547" s="105"/>
      <c r="F547" s="105"/>
      <c r="G547" s="105"/>
      <c r="H547" s="105"/>
      <c r="I547" s="106"/>
      <c r="J547" s="47"/>
      <c r="K547" s="66"/>
      <c r="L547" s="107"/>
      <c r="M547" s="107"/>
      <c r="N547" s="107"/>
      <c r="O547" s="204"/>
    </row>
    <row r="548" spans="1:15" x14ac:dyDescent="0.25">
      <c r="A548" s="105"/>
      <c r="B548" s="105"/>
      <c r="C548" s="105"/>
      <c r="D548" s="105"/>
      <c r="E548" s="105"/>
      <c r="F548" s="105"/>
      <c r="G548" s="105"/>
      <c r="H548" s="105"/>
      <c r="I548" s="106"/>
      <c r="J548" s="47"/>
      <c r="K548" s="66"/>
      <c r="L548" s="107"/>
      <c r="M548" s="107"/>
      <c r="N548" s="107"/>
      <c r="O548" s="204"/>
    </row>
    <row r="549" spans="1:15" x14ac:dyDescent="0.25">
      <c r="A549" s="105"/>
      <c r="B549" s="105"/>
      <c r="C549" s="105"/>
      <c r="D549" s="105"/>
      <c r="E549" s="105"/>
      <c r="F549" s="105"/>
      <c r="G549" s="105"/>
      <c r="H549" s="105"/>
      <c r="I549" s="106"/>
      <c r="J549" s="47"/>
      <c r="K549" s="66"/>
      <c r="L549" s="107"/>
      <c r="M549" s="107"/>
      <c r="N549" s="107"/>
      <c r="O549" s="204"/>
    </row>
    <row r="550" spans="1:15" x14ac:dyDescent="0.25">
      <c r="A550" s="105"/>
      <c r="B550" s="105"/>
      <c r="C550" s="105"/>
      <c r="D550" s="105"/>
      <c r="E550" s="105"/>
      <c r="F550" s="105"/>
      <c r="G550" s="105"/>
      <c r="H550" s="105"/>
      <c r="I550" s="106"/>
      <c r="J550" s="47"/>
      <c r="K550" s="66"/>
      <c r="L550" s="107"/>
      <c r="M550" s="107"/>
      <c r="N550" s="107"/>
      <c r="O550" s="204"/>
    </row>
    <row r="551" spans="1:15" x14ac:dyDescent="0.25">
      <c r="A551" s="105"/>
      <c r="B551" s="105"/>
      <c r="C551" s="105"/>
      <c r="D551" s="105"/>
      <c r="E551" s="105"/>
      <c r="F551" s="105"/>
      <c r="G551" s="105"/>
      <c r="H551" s="105"/>
      <c r="I551" s="106"/>
      <c r="J551" s="47"/>
      <c r="K551" s="66"/>
      <c r="L551" s="107"/>
      <c r="M551" s="107"/>
      <c r="N551" s="107"/>
      <c r="O551" s="204"/>
    </row>
    <row r="552" spans="1:15" x14ac:dyDescent="0.25">
      <c r="A552" s="105"/>
      <c r="B552" s="105"/>
      <c r="C552" s="105"/>
      <c r="D552" s="105"/>
      <c r="E552" s="105"/>
      <c r="F552" s="105"/>
      <c r="G552" s="105"/>
      <c r="H552" s="105"/>
      <c r="I552" s="106"/>
      <c r="J552" s="47"/>
      <c r="K552" s="66"/>
      <c r="L552" s="107"/>
      <c r="M552" s="107"/>
      <c r="N552" s="107"/>
      <c r="O552" s="204"/>
    </row>
    <row r="553" spans="1:15" x14ac:dyDescent="0.25">
      <c r="A553" s="105"/>
      <c r="B553" s="105"/>
      <c r="C553" s="105"/>
      <c r="D553" s="105"/>
      <c r="E553" s="105"/>
      <c r="F553" s="105"/>
      <c r="G553" s="105"/>
      <c r="H553" s="105"/>
      <c r="I553" s="106"/>
      <c r="J553" s="47"/>
      <c r="K553" s="66"/>
      <c r="L553" s="107"/>
      <c r="M553" s="107"/>
      <c r="N553" s="107"/>
      <c r="O553" s="204"/>
    </row>
    <row r="554" spans="1:15" x14ac:dyDescent="0.25">
      <c r="A554" s="105"/>
      <c r="B554" s="105"/>
      <c r="C554" s="105"/>
      <c r="D554" s="105"/>
      <c r="E554" s="105"/>
      <c r="F554" s="105"/>
      <c r="G554" s="105"/>
      <c r="H554" s="105"/>
      <c r="I554" s="106"/>
      <c r="J554" s="47"/>
      <c r="K554" s="66"/>
      <c r="L554" s="107"/>
      <c r="M554" s="107"/>
      <c r="N554" s="107"/>
      <c r="O554" s="204"/>
    </row>
    <row r="555" spans="1:15" x14ac:dyDescent="0.25">
      <c r="A555" s="105"/>
      <c r="B555" s="105"/>
      <c r="C555" s="105"/>
      <c r="D555" s="105"/>
      <c r="E555" s="105"/>
      <c r="F555" s="105"/>
      <c r="G555" s="105"/>
      <c r="H555" s="105"/>
      <c r="I555" s="106"/>
      <c r="J555" s="47"/>
      <c r="K555" s="66"/>
      <c r="L555" s="107"/>
      <c r="M555" s="107"/>
      <c r="N555" s="107"/>
      <c r="O555" s="204"/>
    </row>
    <row r="556" spans="1:15" x14ac:dyDescent="0.25">
      <c r="A556" s="105"/>
      <c r="B556" s="105"/>
      <c r="C556" s="105"/>
      <c r="D556" s="105"/>
      <c r="E556" s="105"/>
      <c r="F556" s="105"/>
      <c r="G556" s="105"/>
      <c r="H556" s="105"/>
      <c r="I556" s="106"/>
      <c r="J556" s="47"/>
      <c r="K556" s="66"/>
      <c r="L556" s="107"/>
      <c r="M556" s="107"/>
      <c r="N556" s="107"/>
      <c r="O556" s="204"/>
    </row>
  </sheetData>
  <autoFilter ref="A3:X96" xr:uid="{00000000-0001-0000-0400-000000000000}"/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5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R4:R27 U4:U27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opLeftCell="A32" workbookViewId="0">
      <selection activeCell="C56" sqref="C56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79" t="s">
        <v>111</v>
      </c>
      <c r="B1" s="265"/>
      <c r="C1" s="265"/>
      <c r="D1" s="265"/>
    </row>
    <row r="2" spans="1:7" ht="20.100000000000001" customHeight="1" x14ac:dyDescent="0.25">
      <c r="A2" s="278" t="s">
        <v>112</v>
      </c>
      <c r="B2" s="265"/>
      <c r="C2" s="265"/>
      <c r="D2" s="265"/>
    </row>
    <row r="3" spans="1:7" ht="26.1" customHeight="1" x14ac:dyDescent="0.25">
      <c r="A3" s="31" t="s">
        <v>113</v>
      </c>
      <c r="B3" s="31" t="s">
        <v>114</v>
      </c>
      <c r="C3" s="31" t="s">
        <v>115</v>
      </c>
      <c r="D3" s="31" t="s">
        <v>106</v>
      </c>
    </row>
    <row r="4" spans="1:7" ht="20.100000000000001" customHeight="1" x14ac:dyDescent="0.25">
      <c r="A4" s="275" t="s">
        <v>116</v>
      </c>
      <c r="B4" s="265"/>
      <c r="C4" s="265"/>
      <c r="D4" s="265"/>
    </row>
    <row r="5" spans="1:7" ht="15.95" customHeight="1" x14ac:dyDescent="0.25">
      <c r="A5" s="121" t="s">
        <v>117</v>
      </c>
      <c r="B5" s="195">
        <f>IFERROR('3a. Økonomirapport 201'!$S$4,0)</f>
        <v>45702052</v>
      </c>
      <c r="C5" s="128" t="s">
        <v>118</v>
      </c>
      <c r="D5" s="121"/>
      <c r="G5" t="s">
        <v>119</v>
      </c>
    </row>
    <row r="6" spans="1:7" ht="15.95" customHeight="1" x14ac:dyDescent="0.25">
      <c r="A6" s="121" t="s">
        <v>120</v>
      </c>
      <c r="B6" s="195">
        <f>IFERROR('3a. Økonomirapport 201'!$S$5,0)</f>
        <v>11674681</v>
      </c>
      <c r="C6" s="128" t="s">
        <v>121</v>
      </c>
      <c r="D6" s="121" t="s">
        <v>122</v>
      </c>
    </row>
    <row r="7" spans="1:7" ht="15.95" customHeight="1" x14ac:dyDescent="0.25">
      <c r="A7" s="121" t="s">
        <v>123</v>
      </c>
      <c r="B7" s="195">
        <f>IFERROR('3a. Økonomirapport 201'!$S$6,0)</f>
        <v>6814069</v>
      </c>
      <c r="C7" s="128" t="s">
        <v>124</v>
      </c>
      <c r="D7" s="121"/>
    </row>
    <row r="8" spans="1:7" ht="15.95" customHeight="1" x14ac:dyDescent="0.25">
      <c r="A8" s="121" t="s">
        <v>125</v>
      </c>
      <c r="B8" s="195">
        <f>IFERROR(-(B6*(1+'0. Oppsett'!$C$11)),0)</f>
        <v>-13320811.021</v>
      </c>
      <c r="C8" s="128"/>
      <c r="D8" s="121"/>
    </row>
    <row r="9" spans="1:7" ht="15.95" customHeight="1" x14ac:dyDescent="0.25">
      <c r="A9" s="121" t="s">
        <v>126</v>
      </c>
      <c r="B9" s="195">
        <f>IFERROR('3a. Økonomirapport 201'!$S$7,0)</f>
        <v>1355227</v>
      </c>
      <c r="C9" s="128" t="s">
        <v>127</v>
      </c>
      <c r="D9" s="121"/>
    </row>
    <row r="10" spans="1:7" ht="15.95" customHeight="1" x14ac:dyDescent="0.25">
      <c r="A10" s="121" t="s">
        <v>128</v>
      </c>
      <c r="B10" s="195">
        <f>IFERROR('3a. Økonomirapport 201'!$S$8,0)</f>
        <v>217868</v>
      </c>
      <c r="C10" s="128" t="s">
        <v>129</v>
      </c>
      <c r="D10" s="121"/>
    </row>
    <row r="11" spans="1:7" ht="15.95" customHeight="1" x14ac:dyDescent="0.25">
      <c r="A11" s="121" t="s">
        <v>130</v>
      </c>
      <c r="B11" s="195">
        <f>IFERROR('3a. Økonomirapport 201'!$S$9,0)</f>
        <v>-4306175</v>
      </c>
      <c r="C11" s="128" t="s">
        <v>131</v>
      </c>
      <c r="D11" s="121"/>
    </row>
    <row r="12" spans="1:7" ht="15.95" customHeight="1" x14ac:dyDescent="0.25">
      <c r="A12" s="121" t="s">
        <v>132</v>
      </c>
      <c r="B12" s="195">
        <f>IFERROR('3a. Økonomirapport 201'!$S$10,0)</f>
        <v>-217868</v>
      </c>
      <c r="C12" s="128" t="s">
        <v>133</v>
      </c>
      <c r="D12" s="121"/>
    </row>
    <row r="13" spans="1:7" ht="15.95" customHeight="1" x14ac:dyDescent="0.25">
      <c r="A13" s="121" t="s">
        <v>736</v>
      </c>
      <c r="B13" s="195">
        <f>IFERROR('3a. Økonomirapport 201'!$S$12,0)</f>
        <v>-658665</v>
      </c>
      <c r="C13" s="128" t="s">
        <v>135</v>
      </c>
      <c r="D13" s="121"/>
    </row>
    <row r="14" spans="1:7" ht="21.95" customHeight="1" x14ac:dyDescent="0.25">
      <c r="A14" s="142" t="s">
        <v>136</v>
      </c>
      <c r="B14" s="143">
        <f>SUM(B5:B13)</f>
        <v>47260377.979000002</v>
      </c>
      <c r="C14" s="144"/>
      <c r="D14" s="144"/>
    </row>
    <row r="15" spans="1:7" ht="20.100000000000001" customHeight="1" x14ac:dyDescent="0.25">
      <c r="A15" s="267" t="s">
        <v>137</v>
      </c>
      <c r="B15" s="265"/>
      <c r="C15" s="265"/>
      <c r="D15" s="265"/>
    </row>
    <row r="16" spans="1:7" ht="15.95" customHeight="1" x14ac:dyDescent="0.25">
      <c r="A16" s="122" t="s">
        <v>138</v>
      </c>
      <c r="B16" s="123">
        <f>IFERROR('3b. Økonomirapport 221'!$S$4,0)</f>
        <v>2127761</v>
      </c>
      <c r="C16" s="124" t="s">
        <v>118</v>
      </c>
      <c r="D16" s="125"/>
    </row>
    <row r="17" spans="1:4" ht="15.95" customHeight="1" x14ac:dyDescent="0.25">
      <c r="A17" s="121" t="s">
        <v>120</v>
      </c>
      <c r="B17" s="123">
        <f>IFERROR('3b. Økonomirapport 221'!$S$5,0)</f>
        <v>519881</v>
      </c>
      <c r="C17" s="124" t="s">
        <v>121</v>
      </c>
      <c r="D17" s="125"/>
    </row>
    <row r="18" spans="1:4" ht="15.95" customHeight="1" x14ac:dyDescent="0.25">
      <c r="A18" s="121" t="s">
        <v>123</v>
      </c>
      <c r="B18" s="123">
        <f>IFERROR('3b. Økonomirapport 221'!$S$6,0)</f>
        <v>328433</v>
      </c>
      <c r="C18" s="124" t="s">
        <v>124</v>
      </c>
      <c r="D18" s="125"/>
    </row>
    <row r="19" spans="1:4" ht="15.95" customHeight="1" x14ac:dyDescent="0.25">
      <c r="A19" s="121" t="s">
        <v>125</v>
      </c>
      <c r="B19" s="123">
        <f>IFERROR(-(B17*(1+'0. Oppsett'!$C$11)),0)</f>
        <v>-593184.22100000002</v>
      </c>
      <c r="C19" s="124"/>
      <c r="D19" s="125"/>
    </row>
    <row r="20" spans="1:4" ht="15.95" customHeight="1" x14ac:dyDescent="0.25">
      <c r="A20" s="121" t="s">
        <v>126</v>
      </c>
      <c r="B20" s="123">
        <f>IFERROR('3b. Økonomirapport 221'!$S$7,0)</f>
        <v>2150102</v>
      </c>
      <c r="C20" s="124" t="s">
        <v>127</v>
      </c>
      <c r="D20" s="125"/>
    </row>
    <row r="21" spans="1:4" ht="15.95" customHeight="1" x14ac:dyDescent="0.25">
      <c r="A21" s="121" t="s">
        <v>128</v>
      </c>
      <c r="B21" s="123">
        <f>IFERROR('3b. Økonomirapport 221'!S8,0)</f>
        <v>520415</v>
      </c>
      <c r="C21" s="124" t="s">
        <v>129</v>
      </c>
      <c r="D21" s="125"/>
    </row>
    <row r="22" spans="1:4" ht="15.95" customHeight="1" x14ac:dyDescent="0.25">
      <c r="A22" s="126" t="s">
        <v>139</v>
      </c>
      <c r="B22" s="123">
        <f>IFERROR('3b. Økonomirapport 221'!S9,0)</f>
        <v>-157090</v>
      </c>
      <c r="C22" s="124" t="s">
        <v>131</v>
      </c>
      <c r="D22" s="125"/>
    </row>
    <row r="23" spans="1:4" ht="15.95" customHeight="1" x14ac:dyDescent="0.25">
      <c r="A23" s="121" t="s">
        <v>132</v>
      </c>
      <c r="B23" s="123">
        <f>IFERROR('3b. Økonomirapport 221'!S10,0)</f>
        <v>-520415</v>
      </c>
      <c r="C23" s="124" t="s">
        <v>133</v>
      </c>
      <c r="D23" s="125"/>
    </row>
    <row r="24" spans="1:4" ht="15.95" customHeight="1" x14ac:dyDescent="0.25">
      <c r="A24" s="145" t="s">
        <v>140</v>
      </c>
      <c r="B24" s="146">
        <v>0</v>
      </c>
      <c r="C24" s="147" t="s">
        <v>141</v>
      </c>
      <c r="D24" s="125" t="s">
        <v>929</v>
      </c>
    </row>
    <row r="25" spans="1:4" ht="21.95" customHeight="1" x14ac:dyDescent="0.25">
      <c r="A25" s="142" t="s">
        <v>142</v>
      </c>
      <c r="B25" s="143">
        <f>SUM(B16:B24)</f>
        <v>4375902.7790000001</v>
      </c>
      <c r="C25" s="144"/>
      <c r="D25" s="144"/>
    </row>
    <row r="26" spans="1:4" ht="20.100000000000001" customHeight="1" x14ac:dyDescent="0.25">
      <c r="A26" s="267" t="s">
        <v>143</v>
      </c>
      <c r="B26" s="265"/>
      <c r="C26" s="265"/>
      <c r="D26" s="265"/>
    </row>
    <row r="27" spans="1:4" ht="56.25" x14ac:dyDescent="0.25">
      <c r="A27" s="121" t="s">
        <v>144</v>
      </c>
      <c r="B27" s="127">
        <f>'3a. Økonomirapport 201'!I17*-0.5</f>
        <v>-131851</v>
      </c>
      <c r="C27" s="124"/>
      <c r="D27" s="125" t="s">
        <v>976</v>
      </c>
    </row>
    <row r="28" spans="1:4" ht="33.75" x14ac:dyDescent="0.25">
      <c r="A28" s="121" t="s">
        <v>145</v>
      </c>
      <c r="B28" s="127"/>
      <c r="C28" s="124"/>
      <c r="D28" s="125" t="s">
        <v>975</v>
      </c>
    </row>
    <row r="29" spans="1:4" ht="22.5" x14ac:dyDescent="0.25">
      <c r="A29" s="261" t="s">
        <v>974</v>
      </c>
      <c r="B29" s="127">
        <f>107532+'Forsikring person'!G5</f>
        <v>252179.39102961469</v>
      </c>
      <c r="C29" s="124"/>
      <c r="D29" s="125" t="s">
        <v>972</v>
      </c>
    </row>
    <row r="30" spans="1:4" ht="15.95" customHeight="1" x14ac:dyDescent="0.25">
      <c r="A30" s="121" t="s">
        <v>147</v>
      </c>
      <c r="B30" s="127">
        <v>0</v>
      </c>
      <c r="C30" s="124"/>
      <c r="D30" s="125" t="s">
        <v>926</v>
      </c>
    </row>
    <row r="31" spans="1:4" ht="15.95" customHeight="1" x14ac:dyDescent="0.25">
      <c r="A31" s="126" t="s">
        <v>148</v>
      </c>
      <c r="B31" s="127">
        <v>0</v>
      </c>
      <c r="C31" s="124"/>
      <c r="D31" s="125" t="s">
        <v>927</v>
      </c>
    </row>
    <row r="32" spans="1:4" ht="33.75" x14ac:dyDescent="0.25">
      <c r="A32" s="261" t="s">
        <v>973</v>
      </c>
      <c r="B32" s="127">
        <v>0</v>
      </c>
      <c r="C32" s="124"/>
      <c r="D32" s="125" t="s">
        <v>975</v>
      </c>
    </row>
    <row r="33" spans="1:4" ht="15.95" customHeight="1" x14ac:dyDescent="0.25">
      <c r="A33" s="126" t="s">
        <v>736</v>
      </c>
      <c r="B33" s="127">
        <v>0</v>
      </c>
      <c r="C33" s="124"/>
      <c r="D33" s="125" t="s">
        <v>928</v>
      </c>
    </row>
    <row r="34" spans="1:4" ht="21.95" customHeight="1" x14ac:dyDescent="0.25">
      <c r="A34" s="142" t="s">
        <v>149</v>
      </c>
      <c r="B34" s="143">
        <f>IFERROR(SUM(B27,B28,B30,B31,B33),0)+B32+B29</f>
        <v>120328.39102961469</v>
      </c>
      <c r="C34" s="144"/>
      <c r="D34" s="144"/>
    </row>
    <row r="35" spans="1:4" ht="21.95" customHeight="1" x14ac:dyDescent="0.25">
      <c r="A35" s="148" t="s">
        <v>150</v>
      </c>
      <c r="B35" s="149">
        <f>IFERROR(B14+B25+B34,0)</f>
        <v>51756609.149029613</v>
      </c>
      <c r="C35" s="150"/>
      <c r="D35" s="150"/>
    </row>
    <row r="36" spans="1:4" ht="15.95" customHeight="1" x14ac:dyDescent="0.25">
      <c r="A36" s="160" t="s">
        <v>151</v>
      </c>
      <c r="B36" s="161">
        <f>IFERROR(B35*'0. Oppsett'!$C$12,0)</f>
        <v>2432560.630004392</v>
      </c>
      <c r="C36" s="162">
        <f>'0. Oppsett'!$C$12</f>
        <v>4.7E-2</v>
      </c>
      <c r="D36" s="163"/>
    </row>
    <row r="37" spans="1:4" ht="21.95" customHeight="1" x14ac:dyDescent="0.25">
      <c r="A37" s="151" t="s">
        <v>152</v>
      </c>
      <c r="B37" s="152">
        <f>IFERROR(B35+B36,0)</f>
        <v>54189169.779034004</v>
      </c>
      <c r="C37" s="153"/>
      <c r="D37" s="154"/>
    </row>
    <row r="38" spans="1:4" ht="21.95" customHeight="1" x14ac:dyDescent="0.25">
      <c r="A38" s="139" t="s">
        <v>751</v>
      </c>
      <c r="B38" s="140">
        <f>$B$37*(1+'0. Oppsett'!$C$13)</f>
        <v>56410925.739974394</v>
      </c>
      <c r="C38" s="141" t="s">
        <v>753</v>
      </c>
      <c r="D38" s="134"/>
    </row>
    <row r="39" spans="1:4" ht="21.95" customHeight="1" x14ac:dyDescent="0.25">
      <c r="A39" s="139" t="s">
        <v>752</v>
      </c>
      <c r="B39" s="140">
        <f>$B$38*(1+'0. Oppsett'!$C$14)</f>
        <v>58328897.215133525</v>
      </c>
      <c r="C39" s="141" t="s">
        <v>754</v>
      </c>
      <c r="D39" s="134"/>
    </row>
    <row r="40" spans="1:4" ht="20.100000000000001" customHeight="1" x14ac:dyDescent="0.25"/>
    <row r="41" spans="1:4" ht="15.95" customHeight="1" x14ac:dyDescent="0.25">
      <c r="A41" s="277" t="s">
        <v>153</v>
      </c>
      <c r="B41" s="265"/>
      <c r="C41" s="265"/>
      <c r="D41" s="265"/>
    </row>
    <row r="42" spans="1:4" ht="15.95" customHeight="1" x14ac:dyDescent="0.25">
      <c r="A42" s="32" t="s">
        <v>744</v>
      </c>
      <c r="B42" s="36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96.366649999999993</v>
      </c>
      <c r="C42" s="155" t="s">
        <v>770</v>
      </c>
      <c r="D42" s="155"/>
    </row>
    <row r="43" spans="1:4" x14ac:dyDescent="0.25">
      <c r="A43" s="32" t="s">
        <v>745</v>
      </c>
      <c r="B43" s="36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147.03323333333333</v>
      </c>
      <c r="C43" s="155"/>
      <c r="D43" s="155"/>
    </row>
    <row r="44" spans="1:4" ht="20.100000000000001" customHeight="1" x14ac:dyDescent="0.25">
      <c r="A44" s="35" t="s">
        <v>154</v>
      </c>
      <c r="B44" s="36">
        <f>IFERROR(B42*1.8+B43,0)</f>
        <v>320.49320333333333</v>
      </c>
      <c r="C44" s="155"/>
      <c r="D44" s="155"/>
    </row>
    <row r="45" spans="1:4" ht="24" customHeight="1" x14ac:dyDescent="0.25">
      <c r="A45" s="35" t="s">
        <v>155</v>
      </c>
      <c r="B45" s="37">
        <f>IFERROR(B42*1.8/B44,0)</f>
        <v>0.54122823259871311</v>
      </c>
      <c r="C45" s="155"/>
      <c r="D45" s="155"/>
    </row>
    <row r="46" spans="1:4" ht="24" customHeight="1" x14ac:dyDescent="0.25">
      <c r="A46" s="35" t="s">
        <v>156</v>
      </c>
      <c r="B46" s="37">
        <f>IFERROR(B43/B44,0)</f>
        <v>0.45877176740128683</v>
      </c>
      <c r="C46" s="155"/>
      <c r="D46" s="155"/>
    </row>
    <row r="47" spans="1:4" ht="15.95" customHeight="1" x14ac:dyDescent="0.25"/>
    <row r="48" spans="1:4" ht="15.95" customHeight="1" x14ac:dyDescent="0.25">
      <c r="A48" s="277" t="s">
        <v>157</v>
      </c>
      <c r="B48" s="265"/>
      <c r="C48" s="265"/>
      <c r="D48" s="265"/>
    </row>
    <row r="49" spans="1:4" ht="15.95" customHeight="1" x14ac:dyDescent="0.25">
      <c r="A49" s="156" t="s">
        <v>719</v>
      </c>
      <c r="B49" s="136">
        <f>IFERROR(B42*('0. Oppsett'!$C$15),0)</f>
        <v>742023.20499999996</v>
      </c>
      <c r="C49" s="157"/>
      <c r="D49" s="158"/>
    </row>
    <row r="50" spans="1:4" x14ac:dyDescent="0.25">
      <c r="A50" s="156" t="s">
        <v>720</v>
      </c>
      <c r="B50" s="136">
        <f>IFERROR(B43*('0. Oppsett'!$C$15),0)</f>
        <v>1132155.8966666667</v>
      </c>
      <c r="C50" s="157"/>
      <c r="D50" s="138"/>
    </row>
    <row r="51" spans="1:4" x14ac:dyDescent="0.25">
      <c r="A51" s="159" t="s">
        <v>718</v>
      </c>
      <c r="B51" s="136">
        <f>'3a. Økonomirapport 201'!$S$11*-1</f>
        <v>904114</v>
      </c>
      <c r="C51" s="157"/>
      <c r="D51" s="138"/>
    </row>
    <row r="52" spans="1:4" ht="20.100000000000001" customHeight="1" x14ac:dyDescent="0.25">
      <c r="A52" s="156" t="s">
        <v>713</v>
      </c>
      <c r="B52" s="136">
        <f>IFERROR(B39*B45,0)</f>
        <v>31569245.949178718</v>
      </c>
      <c r="C52" s="157"/>
      <c r="D52" s="138"/>
    </row>
    <row r="53" spans="1:4" ht="15.95" customHeight="1" x14ac:dyDescent="0.25">
      <c r="A53" s="156" t="s">
        <v>714</v>
      </c>
      <c r="B53" s="136">
        <f>IFERROR(B39*B46,0)</f>
        <v>26759651.265954804</v>
      </c>
      <c r="C53" s="157"/>
      <c r="D53" s="138"/>
    </row>
    <row r="54" spans="1:4" ht="15.95" customHeight="1" x14ac:dyDescent="0.25"/>
    <row r="55" spans="1:4" ht="15.95" customHeight="1" thickBot="1" x14ac:dyDescent="0.3">
      <c r="A55" s="38" t="s">
        <v>160</v>
      </c>
      <c r="B55" s="39">
        <f>IFERROR((($B$52-$B$49)+(-$B$51*($B$42/($B$42+$B$43))))/$B$42,0)</f>
        <v>316180.61632690748</v>
      </c>
    </row>
    <row r="56" spans="1:4" ht="15.95" customHeight="1" thickBot="1" x14ac:dyDescent="0.3">
      <c r="A56" s="38" t="s">
        <v>161</v>
      </c>
      <c r="B56" s="39">
        <f>IFERROR((($B$53-$B$50)+(-$B$51*($B$43/($B$42+$B$43))))/$B$43,0)</f>
        <v>170582.7774748485</v>
      </c>
    </row>
  </sheetData>
  <sheetProtection sheet="1" objects="1" scenarios="1"/>
  <mergeCells count="7">
    <mergeCell ref="A48:D48"/>
    <mergeCell ref="A2:D2"/>
    <mergeCell ref="A1:D1"/>
    <mergeCell ref="A15:D15"/>
    <mergeCell ref="A41:D41"/>
    <mergeCell ref="A4:D4"/>
    <mergeCell ref="A26:D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9379F77-A774-4617-ADA0-900F2E3D29CC}">
          <x14:formula1>
            <xm:f>Metadata!$P$4:$P$26</xm:f>
          </x14:formula1>
          <xm:sqref>A16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18" workbookViewId="0">
      <selection activeCell="B34" sqref="B34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79" t="s">
        <v>162</v>
      </c>
      <c r="B1" s="279"/>
      <c r="C1" s="279"/>
      <c r="D1" s="279"/>
      <c r="E1" s="279"/>
    </row>
    <row r="2" spans="1:5" ht="20.100000000000001" customHeight="1" x14ac:dyDescent="0.25">
      <c r="A2" s="171" t="s">
        <v>112</v>
      </c>
      <c r="B2" s="171"/>
      <c r="C2" s="171"/>
      <c r="D2" s="171"/>
      <c r="E2" s="171"/>
    </row>
    <row r="3" spans="1:5" ht="26.1" customHeight="1" x14ac:dyDescent="0.25">
      <c r="A3" s="31" t="s">
        <v>113</v>
      </c>
      <c r="B3" s="31" t="s">
        <v>163</v>
      </c>
      <c r="C3" s="31" t="s">
        <v>164</v>
      </c>
      <c r="D3" s="31" t="s">
        <v>115</v>
      </c>
      <c r="E3" s="31" t="s">
        <v>106</v>
      </c>
    </row>
    <row r="4" spans="1:5" ht="20.100000000000001" customHeight="1" x14ac:dyDescent="0.25">
      <c r="A4" s="275" t="s">
        <v>116</v>
      </c>
      <c r="B4" s="275"/>
      <c r="C4" s="275"/>
      <c r="D4" s="275"/>
      <c r="E4" s="275"/>
    </row>
    <row r="5" spans="1:5" ht="15.95" customHeight="1" x14ac:dyDescent="0.25">
      <c r="A5" s="121" t="s">
        <v>117</v>
      </c>
      <c r="B5" s="23">
        <f>IFERROR('3a. Økonomirapport 201'!V4,0)</f>
        <v>0</v>
      </c>
      <c r="C5" s="23">
        <f>IFERROR('3a. Økonomirapport 201'!$W4,0)</f>
        <v>0</v>
      </c>
      <c r="D5" s="124" t="s">
        <v>118</v>
      </c>
      <c r="E5" s="125"/>
    </row>
    <row r="6" spans="1:5" ht="15.95" customHeight="1" x14ac:dyDescent="0.25">
      <c r="A6" s="121" t="s">
        <v>120</v>
      </c>
      <c r="B6" s="23">
        <f>IFERROR('3a. Økonomirapport 201'!V5,0)</f>
        <v>0</v>
      </c>
      <c r="C6" s="23">
        <f>IFERROR('3a. Økonomirapport 201'!W5,0)</f>
        <v>0</v>
      </c>
      <c r="D6" s="124" t="s">
        <v>121</v>
      </c>
      <c r="E6" s="125" t="s">
        <v>122</v>
      </c>
    </row>
    <row r="7" spans="1:5" ht="15.95" customHeight="1" x14ac:dyDescent="0.25">
      <c r="A7" s="121" t="s">
        <v>123</v>
      </c>
      <c r="B7" s="23">
        <f>IFERROR('3a. Økonomirapport 201'!V6,0)</f>
        <v>0</v>
      </c>
      <c r="C7" s="23">
        <f>IFERROR('3a. Økonomirapport 201'!W6,0)</f>
        <v>0</v>
      </c>
      <c r="D7" s="124" t="s">
        <v>124</v>
      </c>
      <c r="E7" s="125"/>
    </row>
    <row r="8" spans="1:5" ht="15.95" customHeight="1" x14ac:dyDescent="0.25">
      <c r="A8" s="121" t="s">
        <v>125</v>
      </c>
      <c r="B8" s="23">
        <f>IFERROR('3a. Økonomirapport 201'!V7,0)</f>
        <v>0</v>
      </c>
      <c r="C8" s="23">
        <f>IFERROR('3a. Økonomirapport 201'!W7,0)</f>
        <v>0</v>
      </c>
      <c r="D8" s="170"/>
      <c r="E8" s="125"/>
    </row>
    <row r="9" spans="1:5" ht="15.95" customHeight="1" x14ac:dyDescent="0.25">
      <c r="A9" s="121" t="s">
        <v>126</v>
      </c>
      <c r="B9" s="23">
        <f>IFERROR('3a. Økonomirapport 201'!V8,0)</f>
        <v>0</v>
      </c>
      <c r="C9" s="23">
        <f>IFERROR('3a. Økonomirapport 201'!W8,0)</f>
        <v>0</v>
      </c>
      <c r="D9" s="124" t="s">
        <v>127</v>
      </c>
      <c r="E9" s="125"/>
    </row>
    <row r="10" spans="1:5" ht="15.95" customHeight="1" x14ac:dyDescent="0.25">
      <c r="A10" s="121" t="s">
        <v>128</v>
      </c>
      <c r="B10" s="23">
        <f>IFERROR('3a. Økonomirapport 201'!V9,0)</f>
        <v>0</v>
      </c>
      <c r="C10" s="23">
        <f>IFERROR('3a. Økonomirapport 201'!W9,0)</f>
        <v>0</v>
      </c>
      <c r="D10" s="124" t="s">
        <v>129</v>
      </c>
      <c r="E10" s="125"/>
    </row>
    <row r="11" spans="1:5" ht="15.95" customHeight="1" x14ac:dyDescent="0.25">
      <c r="A11" s="121" t="s">
        <v>130</v>
      </c>
      <c r="B11" s="23">
        <f>IFERROR('3a. Økonomirapport 201'!V10,0)</f>
        <v>0</v>
      </c>
      <c r="C11" s="23">
        <f>IFERROR('3a. Økonomirapport 201'!W10,0)</f>
        <v>0</v>
      </c>
      <c r="D11" s="124" t="s">
        <v>131</v>
      </c>
      <c r="E11" s="125"/>
    </row>
    <row r="12" spans="1:5" ht="15.95" customHeight="1" x14ac:dyDescent="0.25">
      <c r="A12" s="121" t="s">
        <v>132</v>
      </c>
      <c r="B12" s="23">
        <f>IFERROR('3a. Økonomirapport 201'!V11,0)</f>
        <v>0</v>
      </c>
      <c r="C12" s="23">
        <f>IFERROR('3a. Økonomirapport 201'!W11,0)</f>
        <v>0</v>
      </c>
      <c r="D12" s="124" t="s">
        <v>133</v>
      </c>
      <c r="E12" s="125"/>
    </row>
    <row r="13" spans="1:5" ht="15.95" customHeight="1" x14ac:dyDescent="0.25">
      <c r="A13" s="121" t="s">
        <v>134</v>
      </c>
      <c r="B13" s="23">
        <f>IFERROR('3a. Økonomirapport 201'!V12,0)</f>
        <v>0</v>
      </c>
      <c r="C13" s="23">
        <f>IFERROR('3a. Økonomirapport 201'!W12,0)</f>
        <v>0</v>
      </c>
      <c r="D13" s="124" t="s">
        <v>135</v>
      </c>
      <c r="E13" s="125"/>
    </row>
    <row r="14" spans="1:5" ht="21.95" customHeight="1" thickBot="1" x14ac:dyDescent="0.3">
      <c r="A14" s="32" t="s">
        <v>136</v>
      </c>
      <c r="B14" s="33">
        <f>SUM(B5:B13)</f>
        <v>0</v>
      </c>
      <c r="C14" s="33">
        <f>SUM(C5:C13)</f>
        <v>0</v>
      </c>
      <c r="D14" s="34"/>
      <c r="E14" s="34"/>
    </row>
    <row r="15" spans="1:5" ht="20.100000000000001" customHeight="1" x14ac:dyDescent="0.25">
      <c r="A15" s="267" t="s">
        <v>137</v>
      </c>
      <c r="B15" s="267"/>
      <c r="C15" s="267"/>
      <c r="D15" s="267"/>
      <c r="E15" s="267"/>
    </row>
    <row r="16" spans="1:5" ht="15.95" customHeight="1" x14ac:dyDescent="0.25">
      <c r="A16" s="122" t="s">
        <v>138</v>
      </c>
      <c r="B16" s="23">
        <f>IFERROR('3b. Økonomirapport 221'!$V$4,0)</f>
        <v>0</v>
      </c>
      <c r="C16" s="23">
        <f>IFERROR('3b. Økonomirapport 221'!$W$4,0)</f>
        <v>0</v>
      </c>
      <c r="D16" s="124" t="s">
        <v>118</v>
      </c>
      <c r="E16" s="125"/>
    </row>
    <row r="17" spans="1:5" ht="15.95" customHeight="1" x14ac:dyDescent="0.25">
      <c r="A17" s="121" t="s">
        <v>120</v>
      </c>
      <c r="B17" s="23">
        <f>IFERROR('3b. Økonomirapport 221'!V5,0)</f>
        <v>0</v>
      </c>
      <c r="C17" s="23">
        <f>IFERROR('3b. Økonomirapport 221'!W6,0)</f>
        <v>0</v>
      </c>
      <c r="D17" s="124" t="s">
        <v>121</v>
      </c>
      <c r="E17" s="125"/>
    </row>
    <row r="18" spans="1:5" ht="15.95" customHeight="1" x14ac:dyDescent="0.25">
      <c r="A18" s="121" t="s">
        <v>123</v>
      </c>
      <c r="B18" s="23">
        <f>IFERROR('3b. Økonomirapport 221'!V6,0)</f>
        <v>0</v>
      </c>
      <c r="C18" s="23">
        <f>IFERROR('3b. Økonomirapport 221'!W7,0)</f>
        <v>0</v>
      </c>
      <c r="D18" s="124" t="s">
        <v>124</v>
      </c>
      <c r="E18" s="125"/>
    </row>
    <row r="19" spans="1:5" ht="15.95" customHeight="1" x14ac:dyDescent="0.25">
      <c r="A19" s="121" t="s">
        <v>125</v>
      </c>
      <c r="B19" s="23">
        <f>IFERROR(-(B17*(1+'0. Oppsett'!$C$11)),0)</f>
        <v>0</v>
      </c>
      <c r="C19" s="23">
        <f>IFERROR(-(C17*(1+'0. Oppsett'!$C$11)),0)</f>
        <v>0</v>
      </c>
      <c r="D19" s="124"/>
      <c r="E19" s="125"/>
    </row>
    <row r="20" spans="1:5" ht="15.95" customHeight="1" x14ac:dyDescent="0.25">
      <c r="A20" s="121" t="s">
        <v>126</v>
      </c>
      <c r="B20" s="23">
        <f>IFERROR('3b. Økonomirapport 221'!V7,0)</f>
        <v>0</v>
      </c>
      <c r="C20" s="23">
        <f>IFERROR('3b. Økonomirapport 221'!W8,0)</f>
        <v>0</v>
      </c>
      <c r="D20" s="124" t="s">
        <v>127</v>
      </c>
      <c r="E20" s="125"/>
    </row>
    <row r="21" spans="1:5" ht="15.95" customHeight="1" x14ac:dyDescent="0.25">
      <c r="A21" s="121" t="s">
        <v>128</v>
      </c>
      <c r="B21" s="23">
        <f>IFERROR('3b. Økonomirapport 221'!V8,0)</f>
        <v>0</v>
      </c>
      <c r="C21" s="23">
        <f>IFERROR('3b. Økonomirapport 221'!W9,0)</f>
        <v>0</v>
      </c>
      <c r="D21" s="124" t="s">
        <v>129</v>
      </c>
      <c r="E21" s="125"/>
    </row>
    <row r="22" spans="1:5" ht="15.95" customHeight="1" x14ac:dyDescent="0.25">
      <c r="A22" s="121" t="s">
        <v>130</v>
      </c>
      <c r="B22" s="23">
        <f>IFERROR('3b. Økonomirapport 221'!V9,0)</f>
        <v>0</v>
      </c>
      <c r="C22" s="23">
        <f>IFERROR('3b. Økonomirapport 221'!W10,0)</f>
        <v>0</v>
      </c>
      <c r="D22" s="124" t="s">
        <v>131</v>
      </c>
      <c r="E22" s="125"/>
    </row>
    <row r="23" spans="1:5" ht="15.95" customHeight="1" x14ac:dyDescent="0.25">
      <c r="A23" s="121" t="s">
        <v>132</v>
      </c>
      <c r="B23" s="23">
        <f>IFERROR('3b. Økonomirapport 221'!V10,0)</f>
        <v>0</v>
      </c>
      <c r="C23" s="23">
        <f>IFERROR('3b. Økonomirapport 221'!W11,0)</f>
        <v>0</v>
      </c>
      <c r="D23" s="124" t="s">
        <v>133</v>
      </c>
      <c r="E23" s="125"/>
    </row>
    <row r="24" spans="1:5" ht="15.95" customHeight="1" x14ac:dyDescent="0.25">
      <c r="A24" s="121" t="s">
        <v>140</v>
      </c>
      <c r="B24" s="26">
        <v>0</v>
      </c>
      <c r="C24" s="26">
        <v>0</v>
      </c>
      <c r="D24" s="124" t="s">
        <v>141</v>
      </c>
      <c r="E24" s="125" t="s">
        <v>929</v>
      </c>
    </row>
    <row r="25" spans="1:5" ht="21.95" customHeight="1" thickBot="1" x14ac:dyDescent="0.3">
      <c r="A25" s="32" t="s">
        <v>142</v>
      </c>
      <c r="B25" s="33">
        <f>SUM(B16:B24)</f>
        <v>0</v>
      </c>
      <c r="C25" s="33">
        <f>SUM(C16:C24)</f>
        <v>0</v>
      </c>
      <c r="D25" s="34"/>
      <c r="E25" s="34"/>
    </row>
    <row r="26" spans="1:5" ht="20.100000000000001" customHeight="1" x14ac:dyDescent="0.25">
      <c r="A26" s="267" t="s">
        <v>143</v>
      </c>
      <c r="B26" s="267"/>
      <c r="C26" s="267"/>
      <c r="D26" s="267"/>
      <c r="E26" s="267"/>
    </row>
    <row r="27" spans="1:5" ht="29.25" customHeight="1" x14ac:dyDescent="0.25">
      <c r="A27" s="121" t="s">
        <v>144</v>
      </c>
      <c r="B27" s="26">
        <v>0</v>
      </c>
      <c r="C27" s="26"/>
      <c r="D27" s="124"/>
      <c r="E27" s="125" t="s">
        <v>925</v>
      </c>
    </row>
    <row r="28" spans="1:5" ht="27" customHeight="1" x14ac:dyDescent="0.25">
      <c r="A28" s="121" t="s">
        <v>145</v>
      </c>
      <c r="B28" s="26">
        <v>0</v>
      </c>
      <c r="C28" s="26"/>
      <c r="D28" s="124"/>
      <c r="E28" s="125" t="s">
        <v>924</v>
      </c>
    </row>
    <row r="29" spans="1:5" ht="15.95" customHeight="1" x14ac:dyDescent="0.25">
      <c r="A29" s="121" t="s">
        <v>146</v>
      </c>
      <c r="B29" s="244">
        <v>0</v>
      </c>
      <c r="C29" s="26"/>
      <c r="D29" s="124"/>
      <c r="E29" s="125" t="s">
        <v>923</v>
      </c>
    </row>
    <row r="30" spans="1:5" ht="15.95" customHeight="1" x14ac:dyDescent="0.25">
      <c r="A30" s="121" t="s">
        <v>147</v>
      </c>
      <c r="B30" s="26">
        <v>0</v>
      </c>
      <c r="C30" s="26"/>
      <c r="D30" s="124"/>
      <c r="E30" s="125" t="s">
        <v>926</v>
      </c>
    </row>
    <row r="31" spans="1:5" ht="15.95" customHeight="1" x14ac:dyDescent="0.25">
      <c r="A31" s="121" t="s">
        <v>165</v>
      </c>
      <c r="B31" s="26">
        <v>0</v>
      </c>
      <c r="C31" s="26"/>
      <c r="D31" s="124"/>
      <c r="E31" s="125" t="s">
        <v>927</v>
      </c>
    </row>
    <row r="32" spans="1:5" ht="15.95" customHeight="1" x14ac:dyDescent="0.25">
      <c r="A32" s="121" t="s">
        <v>166</v>
      </c>
      <c r="B32" s="26">
        <v>0</v>
      </c>
      <c r="C32" s="26"/>
      <c r="D32" s="124"/>
      <c r="E32" s="125" t="s">
        <v>928</v>
      </c>
    </row>
    <row r="33" spans="1:5" ht="21.95" customHeight="1" thickBot="1" x14ac:dyDescent="0.3">
      <c r="A33" s="129" t="s">
        <v>149</v>
      </c>
      <c r="B33" s="130">
        <f>IFERROR(SUM(B27,B28,B29,B30,B31,B32),0)</f>
        <v>0</v>
      </c>
      <c r="C33" s="169"/>
      <c r="D33" s="131"/>
      <c r="E33" s="131"/>
    </row>
    <row r="34" spans="1:5" ht="21.95" customHeight="1" x14ac:dyDescent="0.25">
      <c r="A34" s="132" t="s">
        <v>150</v>
      </c>
      <c r="B34" s="133">
        <f>IFERROR(B14+B25+B33,0)</f>
        <v>0</v>
      </c>
      <c r="C34" s="133">
        <f>IFERROR(C14+C25+C33,0)</f>
        <v>0</v>
      </c>
      <c r="D34" s="134"/>
      <c r="E34" s="134"/>
    </row>
    <row r="35" spans="1:5" ht="15.95" customHeight="1" x14ac:dyDescent="0.25">
      <c r="A35" s="135" t="s">
        <v>151</v>
      </c>
      <c r="B35" s="136">
        <f>IFERROR(B34*'0. Oppsett'!$C$12,0)</f>
        <v>0</v>
      </c>
      <c r="C35" s="136">
        <f>IFERROR(C34*'0. Oppsett'!$C$12,0)</f>
        <v>0</v>
      </c>
      <c r="D35" s="137">
        <f>'0. Oppsett'!$C$12</f>
        <v>4.7E-2</v>
      </c>
      <c r="E35" s="134"/>
    </row>
    <row r="36" spans="1:5" ht="21.95" customHeight="1" x14ac:dyDescent="0.25">
      <c r="A36" s="132" t="s">
        <v>152</v>
      </c>
      <c r="B36" s="133">
        <f>IFERROR(B34+B35,0)</f>
        <v>0</v>
      </c>
      <c r="C36" s="133">
        <f>IFERROR(C34+C35,0)</f>
        <v>0</v>
      </c>
      <c r="D36" s="134"/>
      <c r="E36" s="134"/>
    </row>
    <row r="37" spans="1:5" ht="21.95" customHeight="1" x14ac:dyDescent="0.25">
      <c r="A37" s="139" t="s">
        <v>751</v>
      </c>
      <c r="B37" s="140">
        <f>$B$36*(1+'0. Oppsett'!$C$13)</f>
        <v>0</v>
      </c>
      <c r="C37" s="141" t="s">
        <v>753</v>
      </c>
      <c r="D37" s="134"/>
      <c r="E37" s="134"/>
    </row>
    <row r="38" spans="1:5" ht="21.95" customHeight="1" x14ac:dyDescent="0.25">
      <c r="A38" s="139" t="s">
        <v>752</v>
      </c>
      <c r="B38" s="140">
        <f>$B$37*(1+'0. Oppsett'!$C$14)</f>
        <v>0</v>
      </c>
      <c r="C38" s="141" t="s">
        <v>754</v>
      </c>
      <c r="D38" s="134"/>
      <c r="E38" s="134"/>
    </row>
    <row r="39" spans="1:5" ht="20.100000000000001" customHeight="1" x14ac:dyDescent="0.25"/>
    <row r="40" spans="1:5" ht="15.95" customHeight="1" x14ac:dyDescent="0.25">
      <c r="A40" s="277" t="s">
        <v>167</v>
      </c>
      <c r="B40" s="277"/>
      <c r="C40" s="277"/>
      <c r="D40" s="277"/>
      <c r="E40" s="277"/>
    </row>
    <row r="41" spans="1:5" ht="15.95" customHeight="1" x14ac:dyDescent="0.25">
      <c r="A41" s="129" t="s">
        <v>744</v>
      </c>
      <c r="B41" s="237"/>
      <c r="C41" s="237"/>
      <c r="D41" s="157" t="s">
        <v>770</v>
      </c>
      <c r="E41" s="134" t="s">
        <v>721</v>
      </c>
    </row>
    <row r="42" spans="1:5" ht="15.75" x14ac:dyDescent="0.25">
      <c r="A42" s="129" t="s">
        <v>745</v>
      </c>
      <c r="B42" s="237"/>
      <c r="C42" s="237"/>
      <c r="D42" s="134"/>
      <c r="E42" s="134" t="s">
        <v>721</v>
      </c>
    </row>
    <row r="43" spans="1:5" ht="20.100000000000001" customHeight="1" x14ac:dyDescent="0.25">
      <c r="A43" s="135" t="s">
        <v>154</v>
      </c>
      <c r="B43" s="167">
        <f>IFERROR(B41*1.8+B42,0)</f>
        <v>0</v>
      </c>
      <c r="C43" s="167">
        <f>IFERROR(C41*1.8+C42,0)</f>
        <v>0</v>
      </c>
      <c r="D43" s="134"/>
      <c r="E43" s="134"/>
    </row>
    <row r="44" spans="1:5" ht="24" customHeight="1" x14ac:dyDescent="0.25">
      <c r="A44" s="135" t="s">
        <v>155</v>
      </c>
      <c r="B44" s="168">
        <f>IFERROR(B41*1.8/B43,0)</f>
        <v>0</v>
      </c>
      <c r="C44" s="168">
        <f>IFERROR(C41*1.8/C43,0)</f>
        <v>0</v>
      </c>
      <c r="D44" s="134"/>
      <c r="E44" s="134"/>
    </row>
    <row r="45" spans="1:5" ht="24" customHeight="1" x14ac:dyDescent="0.25">
      <c r="A45" s="135" t="s">
        <v>156</v>
      </c>
      <c r="B45" s="168">
        <f>IFERROR(B42/B43,0)</f>
        <v>0</v>
      </c>
      <c r="C45" s="168">
        <f>IFERROR(C42/C43,0)</f>
        <v>0</v>
      </c>
      <c r="D45" s="134"/>
      <c r="E45" s="134"/>
    </row>
    <row r="46" spans="1:5" ht="15.95" customHeight="1" x14ac:dyDescent="0.25"/>
    <row r="47" spans="1:5" ht="15.95" customHeight="1" x14ac:dyDescent="0.25">
      <c r="A47" s="280" t="s">
        <v>722</v>
      </c>
      <c r="B47" s="277"/>
      <c r="C47" s="277"/>
      <c r="D47" s="277"/>
      <c r="E47" s="277"/>
    </row>
    <row r="48" spans="1:5" ht="20.100000000000001" customHeight="1" x14ac:dyDescent="0.25">
      <c r="A48" s="156" t="s">
        <v>158</v>
      </c>
      <c r="B48" s="136">
        <f>IFERROR(B36*B44,0)</f>
        <v>0</v>
      </c>
      <c r="C48" s="136">
        <f>IFERROR(C36*C44,0)</f>
        <v>0</v>
      </c>
      <c r="D48" s="157"/>
      <c r="E48" s="138"/>
    </row>
    <row r="49" spans="1:5" ht="15.95" customHeight="1" x14ac:dyDescent="0.25">
      <c r="A49" s="156" t="s">
        <v>159</v>
      </c>
      <c r="B49" s="136">
        <f>IFERROR(B38*B45,0)</f>
        <v>0</v>
      </c>
      <c r="C49" s="136">
        <f>IFERROR(C36*C45,0)</f>
        <v>0</v>
      </c>
      <c r="D49" s="157"/>
      <c r="E49" s="138"/>
    </row>
    <row r="50" spans="1:5" ht="15.95" customHeight="1" x14ac:dyDescent="0.25">
      <c r="A50" s="164"/>
      <c r="B50" s="165"/>
      <c r="C50" s="165"/>
      <c r="D50" s="166"/>
      <c r="E50" s="141"/>
    </row>
    <row r="51" spans="1:5" ht="15.95" customHeight="1" x14ac:dyDescent="0.25">
      <c r="A51" s="164"/>
      <c r="B51" s="165"/>
      <c r="C51" s="165"/>
      <c r="D51" s="166"/>
      <c r="E51" s="141"/>
    </row>
    <row r="52" spans="1:5" ht="15.95" customHeight="1" x14ac:dyDescent="0.25">
      <c r="B52" t="s">
        <v>168</v>
      </c>
      <c r="C52" t="s">
        <v>168</v>
      </c>
    </row>
    <row r="53" spans="1:5" ht="15.95" customHeight="1" thickBot="1" x14ac:dyDescent="0.3">
      <c r="A53" s="38" t="s">
        <v>169</v>
      </c>
      <c r="B53" s="39">
        <f>IFERROR((B48)/B41,0)</f>
        <v>0</v>
      </c>
      <c r="C53" s="39">
        <f>IFERROR((C48)/C41,0)</f>
        <v>0</v>
      </c>
    </row>
    <row r="54" spans="1:5" ht="15.95" customHeight="1" thickBot="1" x14ac:dyDescent="0.3">
      <c r="A54" s="38" t="s">
        <v>170</v>
      </c>
      <c r="B54" s="39">
        <f>IFERROR((B49)/B42,0)</f>
        <v>0</v>
      </c>
      <c r="C54" s="39">
        <f>IFERROR((C49)/C42,0)</f>
        <v>0</v>
      </c>
    </row>
  </sheetData>
  <sheetProtection sheet="1" objects="1" scenarios="1"/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225"/>
  <sheetViews>
    <sheetView workbookViewId="0">
      <selection activeCell="K6" sqref="K6"/>
    </sheetView>
  </sheetViews>
  <sheetFormatPr baseColWidth="10" defaultColWidth="11.42578125" defaultRowHeight="15" x14ac:dyDescent="0.25"/>
  <cols>
    <col min="2" max="2" width="43.5703125" customWidth="1"/>
    <col min="3" max="3" width="23.85546875" customWidth="1"/>
    <col min="8" max="8" width="15" customWidth="1"/>
  </cols>
  <sheetData>
    <row r="1" spans="1:14" x14ac:dyDescent="0.25">
      <c r="A1" s="71" t="s">
        <v>51</v>
      </c>
      <c r="B1" s="71"/>
      <c r="C1" s="71"/>
      <c r="D1" s="71"/>
      <c r="E1" s="71"/>
      <c r="F1" s="71"/>
      <c r="G1" s="71"/>
      <c r="H1" s="71"/>
      <c r="I1" s="71"/>
    </row>
    <row r="2" spans="1:14" ht="29.25" customHeight="1" x14ac:dyDescent="0.25">
      <c r="A2" s="281" t="s">
        <v>708</v>
      </c>
      <c r="B2" s="282"/>
      <c r="C2" s="282"/>
      <c r="D2" s="282"/>
      <c r="E2" s="282"/>
      <c r="F2" s="282"/>
      <c r="G2" s="282"/>
      <c r="H2" s="282"/>
      <c r="I2" s="282"/>
    </row>
    <row r="3" spans="1:14" ht="21" customHeight="1" x14ac:dyDescent="0.25">
      <c r="A3" s="283" t="s">
        <v>52</v>
      </c>
      <c r="B3" s="265"/>
      <c r="C3" s="265"/>
      <c r="D3" s="199"/>
      <c r="E3" s="284" t="s">
        <v>53</v>
      </c>
      <c r="F3" s="285"/>
      <c r="G3" s="285"/>
      <c r="H3" s="285"/>
      <c r="I3" s="286"/>
      <c r="K3" s="209" t="s">
        <v>775</v>
      </c>
      <c r="L3" s="209"/>
      <c r="M3" s="209">
        <f>MAXA('1.B BASIL-resultatregnskap'!$A$3:$A$400)</f>
        <v>2024</v>
      </c>
      <c r="N3" t="s">
        <v>781</v>
      </c>
    </row>
    <row r="4" spans="1:14" ht="90" x14ac:dyDescent="0.25">
      <c r="A4" s="9" t="s">
        <v>48</v>
      </c>
      <c r="B4" s="9" t="s">
        <v>46</v>
      </c>
      <c r="C4" s="9" t="s">
        <v>49</v>
      </c>
      <c r="D4" s="9" t="s">
        <v>774</v>
      </c>
      <c r="E4" s="5" t="s">
        <v>54</v>
      </c>
      <c r="F4" s="5" t="s">
        <v>777</v>
      </c>
      <c r="G4" s="5" t="s">
        <v>55</v>
      </c>
      <c r="H4" s="5" t="s">
        <v>758</v>
      </c>
      <c r="I4" s="5" t="s">
        <v>757</v>
      </c>
    </row>
    <row r="5" spans="1:14" x14ac:dyDescent="0.25">
      <c r="A5" s="172">
        <v>1</v>
      </c>
      <c r="B5" s="122" t="str">
        <f t="array" ref="B5:B12">_xlfn.UNIQUE('1.B BASIL-resultatregnskap'!C3:C21)</f>
        <v>Krohnstad montessoribarnehage Skaret AS</v>
      </c>
      <c r="C5" s="250">
        <f t="array" ref="C5:C12">_xlfn.UNIQUE('1.B BASIL-resultatregnskap'!B3:B21)</f>
        <v>917230870</v>
      </c>
      <c r="D5" s="174" t="str">
        <f>IFERROR(_xlfn.XLOOKUP($C5,factPensjon[Virksomhetsnr.],factPensjon[Forpliktelser]),"")</f>
        <v/>
      </c>
      <c r="E5" s="24" t="s">
        <v>964</v>
      </c>
      <c r="F5" s="175">
        <f>IFERROR(IF(E5="A",'0. Oppsett'!$C$23,IF(E5="B",'0. Oppsett'!$C$24,IF(E5="C",'0. Oppsett'!$C$25,""))),"")</f>
        <v>0.11</v>
      </c>
      <c r="G5" s="263">
        <f>SUMIFS(BasilRadata[8E. Oppgi antall årsverk barnehagen har pensjonsforpliktelser for:],'1. BASIL-rådata'!$I$3:$I$500,'X. Satser pensjonstilskudd'!$C5,BasilRadata[År],'0. Oppsett'!$C$9)</f>
        <v>9</v>
      </c>
      <c r="H5" s="177">
        <f>(((SUMIFS('1.B BASIL-resultatregnskap'!I:I,'1.B BASIL-resultatregnskap'!B:B,'X. Satser pensjonstilskudd'!$C5,'1.B BASIL-resultatregnskap'!A:A,$M$3)))*((1+'0. Oppsett'!$C$13)*(1+'0. Oppsett'!$C$14))/$G5)</f>
        <v>588078.29395333328</v>
      </c>
      <c r="I5" s="178">
        <f>IF(OR(E5="",H5="",NOT(AND(ISNUMBER(F5),ISNUMBER(H5)))),"",H5*F5*(1+'0. Oppsett'!$C$11))</f>
        <v>73809.70667408286</v>
      </c>
      <c r="K5" s="254">
        <f>I5/H5</f>
        <v>0.12551000000000001</v>
      </c>
    </row>
    <row r="6" spans="1:14" x14ac:dyDescent="0.25">
      <c r="A6" s="172">
        <v>2</v>
      </c>
      <c r="B6" s="122" t="str">
        <v>Mobarn Lyngen barnehage AS</v>
      </c>
      <c r="C6" s="250">
        <v>917875103</v>
      </c>
      <c r="D6" s="174" t="str">
        <f>IFERROR(_xlfn.XLOOKUP($C6,factPensjon[Virksomhetsnr.],factPensjon[Forpliktelser]),"")</f>
        <v/>
      </c>
      <c r="E6" s="24" t="s">
        <v>964</v>
      </c>
      <c r="F6" s="175">
        <f>IFERROR(IF(E6="A",'0. Oppsett'!$C$23,IF(E6="B",'0. Oppsett'!$C$24,IF(E6="C",'0. Oppsett'!$C$25,""))),"")</f>
        <v>0.11</v>
      </c>
      <c r="G6" s="263">
        <f>SUMIFS(BasilRadata[8E. Oppgi antall årsverk barnehagen har pensjonsforpliktelser for:],'1. BASIL-rådata'!$I$3:$I$500,'X. Satser pensjonstilskudd'!$C6,BasilRadata[År],'0. Oppsett'!$C$9)</f>
        <v>20.48</v>
      </c>
      <c r="H6" s="177">
        <f>(((SUMIFS('1.B BASIL-resultatregnskap'!I:I,'1.B BASIL-resultatregnskap'!B:B,'X. Satser pensjonstilskudd'!$C6,'1.B BASIL-resultatregnskap'!A:A,$M$3)))*((1+'0. Oppsett'!$C$13)*(1+'0. Oppsett'!$C$14))/$G6)</f>
        <v>381494.16342919914</v>
      </c>
      <c r="I6" s="178">
        <f>IF(OR(E6="",H6="",NOT(AND(ISNUMBER(F6),ISNUMBER(H6)))),"",H6*F6*(1+'0. Oppsett'!$C$11))</f>
        <v>47881.332451998787</v>
      </c>
      <c r="K6" s="254">
        <f t="shared" ref="K6:K11" si="0">I6/H6</f>
        <v>0.12551000000000001</v>
      </c>
    </row>
    <row r="7" spans="1:14" x14ac:dyDescent="0.25">
      <c r="A7" s="172">
        <v>3</v>
      </c>
      <c r="B7" s="122" t="str">
        <v>Læringsverkstedet Haugtussa barnehage</v>
      </c>
      <c r="C7" s="250">
        <v>973448765</v>
      </c>
      <c r="D7" s="174" t="str">
        <f>IFERROR(_xlfn.XLOOKUP($C7,factPensjon[Virksomhetsnr.],factPensjon[Forpliktelser]),"")</f>
        <v/>
      </c>
      <c r="E7" s="24" t="s">
        <v>964</v>
      </c>
      <c r="F7" s="175">
        <f>IFERROR(IF(E7="A",'0. Oppsett'!$C$23,IF(E7="B",'0. Oppsett'!$C$24,IF(E7="C",'0. Oppsett'!$C$25,""))),"")</f>
        <v>0.11</v>
      </c>
      <c r="G7" s="263">
        <f>SUMIFS(BasilRadata[8E. Oppgi antall årsverk barnehagen har pensjonsforpliktelser for:],'1. BASIL-rådata'!$I$3:$I$500,'X. Satser pensjonstilskudd'!$C7,BasilRadata[År],'0. Oppsett'!$C$9)</f>
        <v>18.899999999999999</v>
      </c>
      <c r="H7" s="177">
        <f>(((SUMIFS('1.B BASIL-resultatregnskap'!I:I,'1.B BASIL-resultatregnskap'!B:B,'X. Satser pensjonstilskudd'!$C7,'1.B BASIL-resultatregnskap'!A:A,$M$3)))*((1+'0. Oppsett'!$C$13)*(1+'0. Oppsett'!$C$14))/$G7)</f>
        <v>527238.96736761904</v>
      </c>
      <c r="I7" s="178">
        <f>IF(OR(E7="",H7="",NOT(AND(ISNUMBER(F7),ISNUMBER(H7)))),"",H7*F7*(1+'0. Oppsett'!$C$11))</f>
        <v>66173.762794309863</v>
      </c>
      <c r="K7" s="254">
        <f t="shared" si="0"/>
        <v>0.12550999999999998</v>
      </c>
    </row>
    <row r="8" spans="1:14" x14ac:dyDescent="0.25">
      <c r="A8" s="172">
        <v>4</v>
      </c>
      <c r="B8" s="122" t="str">
        <v>Mobarn Sylte og Malme barnehage AS</v>
      </c>
      <c r="C8" s="250">
        <v>973512013</v>
      </c>
      <c r="D8" s="174" t="str">
        <f>IFERROR(_xlfn.XLOOKUP($C8,factPensjon[Virksomhetsnr.],factPensjon[Forpliktelser]),"")</f>
        <v/>
      </c>
      <c r="E8" s="24" t="s">
        <v>964</v>
      </c>
      <c r="F8" s="175">
        <f>IFERROR(IF(E8="A",'0. Oppsett'!$C$23,IF(E8="B",'0. Oppsett'!$C$24,IF(E8="C",'0. Oppsett'!$C$25,""))),"")</f>
        <v>0.11</v>
      </c>
      <c r="G8" s="263">
        <f>SUMIFS(BasilRadata[8E. Oppgi antall årsverk barnehagen har pensjonsforpliktelser for:],'1. BASIL-rådata'!$I$3:$I$500,'X. Satser pensjonstilskudd'!$C8,BasilRadata[År],'0. Oppsett'!$C$9)</f>
        <v>17.11</v>
      </c>
      <c r="H8" s="177">
        <f>(((SUMIFS('1.B BASIL-resultatregnskap'!I:I,'1.B BASIL-resultatregnskap'!B:B,'X. Satser pensjonstilskudd'!$C8,'1.B BASIL-resultatregnskap'!A:A,$M$3)))*((1+'0. Oppsett'!$C$13)*(1+'0. Oppsett'!$C$14))/$G8)</f>
        <v>572097.24579766206</v>
      </c>
      <c r="I8" s="178">
        <f>IF(OR(E8="",H8="",NOT(AND(ISNUMBER(F8),ISNUMBER(H8)))),"",H8*F8*(1+'0. Oppsett'!$C$11))</f>
        <v>71803.925320064576</v>
      </c>
      <c r="K8" s="254">
        <f t="shared" si="0"/>
        <v>0.12551000000000001</v>
      </c>
    </row>
    <row r="9" spans="1:14" x14ac:dyDescent="0.25">
      <c r="A9" s="172">
        <v>5</v>
      </c>
      <c r="B9" s="122" t="str">
        <v>Preg barnehager Elnesvågen AS</v>
      </c>
      <c r="C9" s="250">
        <v>974147580</v>
      </c>
      <c r="D9" s="174" t="str">
        <f>IFERROR(_xlfn.XLOOKUP($C9,factPensjon[Virksomhetsnr.],factPensjon[Forpliktelser]),"")</f>
        <v/>
      </c>
      <c r="E9" s="24" t="s">
        <v>964</v>
      </c>
      <c r="F9" s="175">
        <f>IFERROR(IF(E9="A",'0. Oppsett'!$C$23,IF(E9="B",'0. Oppsett'!$C$24,IF(E9="C",'0. Oppsett'!$C$25,""))),"")</f>
        <v>0.11</v>
      </c>
      <c r="G9" s="263">
        <f>SUMIFS(BasilRadata[8E. Oppgi antall årsverk barnehagen har pensjonsforpliktelser for:],'1. BASIL-rådata'!$I$3:$I$500,'X. Satser pensjonstilskudd'!$C9,BasilRadata[År],'0. Oppsett'!$C$9)</f>
        <v>19.45</v>
      </c>
      <c r="H9" s="177">
        <f>(((SUMIFS('1.B BASIL-resultatregnskap'!I:I,'1.B BASIL-resultatregnskap'!B:B,'X. Satser pensjonstilskudd'!$C9,'1.B BASIL-resultatregnskap'!A:A,$M$3)))*((1+'0. Oppsett'!$C$13)*(1+'0. Oppsett'!$C$14))/$G9)</f>
        <v>475319.70736257063</v>
      </c>
      <c r="I9" s="178">
        <f>IF(OR(E9="",H9="",NOT(AND(ISNUMBER(F9),ISNUMBER(H9)))),"",H9*F9*(1+'0. Oppsett'!$C$11))</f>
        <v>59657.376471076241</v>
      </c>
      <c r="K9" s="254">
        <f t="shared" si="0"/>
        <v>0.12551000000000001</v>
      </c>
    </row>
    <row r="10" spans="1:14" x14ac:dyDescent="0.25">
      <c r="A10" s="172">
        <v>6</v>
      </c>
      <c r="B10" s="122" t="str">
        <v>Mobarn Hauglia barnehage AS</v>
      </c>
      <c r="C10" s="250">
        <v>974194937</v>
      </c>
      <c r="D10" s="174" t="str">
        <f>IFERROR(_xlfn.XLOOKUP($C10,factPensjon[Virksomhetsnr.],factPensjon[Forpliktelser]),"")</f>
        <v/>
      </c>
      <c r="E10" s="24" t="s">
        <v>964</v>
      </c>
      <c r="F10" s="175">
        <f>IFERROR(IF(E10="A",'0. Oppsett'!$C$23,IF(E10="B",'0. Oppsett'!$C$24,IF(E10="C",'0. Oppsett'!$C$25,""))),"")</f>
        <v>0.11</v>
      </c>
      <c r="G10" s="263">
        <f>SUMIFS(BasilRadata[8E. Oppgi antall årsverk barnehagen har pensjonsforpliktelser for:],'1. BASIL-rådata'!$I$3:$I$500,'X. Satser pensjonstilskudd'!$C10,BasilRadata[År],'0. Oppsett'!$C$9)</f>
        <v>10</v>
      </c>
      <c r="H10" s="177">
        <f>(((SUMIFS('1.B BASIL-resultatregnskap'!I:I,'1.B BASIL-resultatregnskap'!B:B,'X. Satser pensjonstilskudd'!$C10,'1.B BASIL-resultatregnskap'!A:A,$M$3)))*((1+'0. Oppsett'!$C$13)*(1+'0. Oppsett'!$C$14))/$G10)</f>
        <v>623798.30924399989</v>
      </c>
      <c r="I10" s="178">
        <f>IF(OR(E10="",H10="",NOT(AND(ISNUMBER(F10),ISNUMBER(H10)))),"",H10*F10*(1+'0. Oppsett'!$C$11))</f>
        <v>78292.925793214425</v>
      </c>
      <c r="K10" s="254">
        <f t="shared" si="0"/>
        <v>0.12551000000000001</v>
      </c>
    </row>
    <row r="11" spans="1:14" x14ac:dyDescent="0.25">
      <c r="A11" s="172">
        <v>7</v>
      </c>
      <c r="B11" s="122" t="str">
        <v>Mobarn Dalelia barnehage AS</v>
      </c>
      <c r="C11" s="250">
        <v>991452451</v>
      </c>
      <c r="D11" s="174" t="str">
        <f>IFERROR(_xlfn.XLOOKUP($C11,factPensjon[Virksomhetsnr.],factPensjon[Forpliktelser]),"")</f>
        <v/>
      </c>
      <c r="E11" s="24" t="s">
        <v>964</v>
      </c>
      <c r="F11" s="175">
        <f>IFERROR(IF(E11="A",'0. Oppsett'!$C$23,IF(E11="B",'0. Oppsett'!$C$24,IF(E11="C",'0. Oppsett'!$C$25,""))),"")</f>
        <v>0.11</v>
      </c>
      <c r="G11" s="263">
        <f>SUMIFS(BasilRadata[8E. Oppgi antall årsverk barnehagen har pensjonsforpliktelser for:],'1. BASIL-rådata'!$I$3:$I$500,'X. Satser pensjonstilskudd'!$C11,BasilRadata[År],'0. Oppsett'!$C$9)</f>
        <v>18.82</v>
      </c>
      <c r="H11" s="177">
        <f>(((SUMIFS('1.B BASIL-resultatregnskap'!I:I,'1.B BASIL-resultatregnskap'!B:B,'X. Satser pensjonstilskudd'!$C11,'1.B BASIL-resultatregnskap'!A:A,$M$3)))*((1+'0. Oppsett'!$C$13)*(1+'0. Oppsett'!$C$14))/$G11)</f>
        <v>630489.77831827826</v>
      </c>
      <c r="I11" s="178">
        <f>IF(OR(E11="",H11="",NOT(AND(ISNUMBER(F11),ISNUMBER(H11)))),"",H11*F11*(1+'0. Oppsett'!$C$11))</f>
        <v>79132.772076727095</v>
      </c>
      <c r="K11" s="254">
        <f t="shared" si="0"/>
        <v>0.12550999999999998</v>
      </c>
    </row>
    <row r="12" spans="1:14" x14ac:dyDescent="0.25">
      <c r="A12" s="172">
        <v>8</v>
      </c>
      <c r="B12" s="122">
        <v>0</v>
      </c>
      <c r="C12" s="250">
        <v>0</v>
      </c>
      <c r="D12" s="174" t="str">
        <f>IFERROR(_xlfn.XLOOKUP($C12,factPensjon[Virksomhetsnr.],factPensjon[Forpliktelser]),"")</f>
        <v/>
      </c>
      <c r="E12" s="24"/>
      <c r="F12" s="175" t="str">
        <f>IFERROR(IF(E12="A",'0. Oppsett'!$C$23,IF(E12="B",'0. Oppsett'!$C$24,IF(E12="C",'0. Oppsett'!$C$25,""))),"")</f>
        <v/>
      </c>
      <c r="G12" s="176">
        <f>SUMIFS(BasilRadata[8E. Oppgi antall årsverk barnehagen har pensjonsforpliktelser for:],'1. BASIL-rådata'!$I$3:$I$500,'X. Satser pensjonstilskudd'!$C12,BasilRadata[År],'0. Oppsett'!$C$9)</f>
        <v>0</v>
      </c>
      <c r="H12" s="177"/>
      <c r="I12" s="178" t="str">
        <f>IF(OR(E12="",H12="",NOT(AND(ISNUMBER(F12),ISNUMBER(H12)))),"",H12*F12*(1+'0. Oppsett'!$C$11))</f>
        <v/>
      </c>
    </row>
    <row r="13" spans="1:14" x14ac:dyDescent="0.25">
      <c r="A13" s="172">
        <v>9</v>
      </c>
      <c r="B13" s="122">
        <f t="array" ref="B13">_xlfn.UNIQUE('1.B BASIL-resultatregnskap'!C11:C29)</f>
        <v>0</v>
      </c>
      <c r="C13" s="250">
        <f t="array" ref="C13">_xlfn.UNIQUE('1.B BASIL-resultatregnskap'!B11:B208)</f>
        <v>0</v>
      </c>
      <c r="D13" s="174" t="str">
        <f>IFERROR(_xlfn.XLOOKUP($C13,factPensjon[Virksomhetsnr.],factPensjon[Forpliktelser]),"")</f>
        <v/>
      </c>
      <c r="E13" s="24"/>
      <c r="F13" s="175" t="str">
        <f>IFERROR(IF(E13="A",'0. Oppsett'!$C$23,IF(E13="B",'0. Oppsett'!$C$24,IF(E13="C",'0. Oppsett'!$C$25,""))),"")</f>
        <v/>
      </c>
      <c r="G13" s="176">
        <f>SUMIFS(BasilRadata[8E. Oppgi antall årsverk barnehagen har pensjonsforpliktelser for:],'1. BASIL-rådata'!$I$3:$I$500,'X. Satser pensjonstilskudd'!$C13,BasilRadata[År],'0. Oppsett'!$C$9)</f>
        <v>0</v>
      </c>
      <c r="H13" s="177"/>
      <c r="I13" s="178" t="str">
        <f>IF(OR(E13="",H13="",NOT(AND(ISNUMBER(F13),ISNUMBER(H13)))),"",H13*F13*(1+'0. Oppsett'!$C$11))</f>
        <v/>
      </c>
    </row>
    <row r="14" spans="1:14" x14ac:dyDescent="0.25">
      <c r="A14" s="172">
        <v>10</v>
      </c>
      <c r="B14" s="122">
        <f t="array" ref="B14">_xlfn.UNIQUE('1.B BASIL-resultatregnskap'!C12:C30)</f>
        <v>0</v>
      </c>
      <c r="C14" s="250">
        <f t="array" ref="C14">_xlfn.UNIQUE('1.B BASIL-resultatregnskap'!B12:B209)</f>
        <v>0</v>
      </c>
      <c r="D14" s="174" t="str">
        <f>IFERROR(_xlfn.XLOOKUP($C14,factPensjon[Virksomhetsnr.],factPensjon[Forpliktelser]),"")</f>
        <v/>
      </c>
      <c r="E14" s="24"/>
      <c r="F14" s="175" t="str">
        <f>IFERROR(IF(E14="A",'0. Oppsett'!$C$23,IF(E14="B",'0. Oppsett'!$C$24,IF(E14="C",'0. Oppsett'!$C$25,""))),"")</f>
        <v/>
      </c>
      <c r="G14" s="176">
        <f>SUMIFS(BasilRadata[8E. Oppgi antall årsverk barnehagen har pensjonsforpliktelser for:],'1. BASIL-rådata'!$I$3:$I$500,'X. Satser pensjonstilskudd'!$C14,BasilRadata[År],'0. Oppsett'!$C$9)</f>
        <v>0</v>
      </c>
      <c r="H14" s="177"/>
      <c r="I14" s="178" t="str">
        <f>IF(OR(E14="",H14="",NOT(AND(ISNUMBER(F14),ISNUMBER(H14)))),"",H14*F14*(1+'0. Oppsett'!$C$11))</f>
        <v/>
      </c>
    </row>
    <row r="15" spans="1:14" x14ac:dyDescent="0.25">
      <c r="A15" s="172">
        <v>11</v>
      </c>
      <c r="B15" s="122">
        <f t="array" ref="B15">_xlfn.UNIQUE('1.B BASIL-resultatregnskap'!C13:C31)</f>
        <v>0</v>
      </c>
      <c r="C15" s="250">
        <f t="array" ref="C15">_xlfn.UNIQUE('1.B BASIL-resultatregnskap'!B13:B210)</f>
        <v>0</v>
      </c>
      <c r="D15" s="174" t="str">
        <f>IFERROR(_xlfn.XLOOKUP($C15,factPensjon[Virksomhetsnr.],factPensjon[Forpliktelser]),"")</f>
        <v/>
      </c>
      <c r="E15" s="24"/>
      <c r="F15" s="175" t="str">
        <f>IFERROR(IF(E15="A",'0. Oppsett'!$C$23,IF(E15="B",'0. Oppsett'!$C$24,IF(E15="C",'0. Oppsett'!$C$25,""))),"")</f>
        <v/>
      </c>
      <c r="G15" s="176">
        <f>SUMIFS(BasilRadata[8E. Oppgi antall årsverk barnehagen har pensjonsforpliktelser for:],'1. BASIL-rådata'!$I$3:$I$500,'X. Satser pensjonstilskudd'!$C15,BasilRadata[År],'0. Oppsett'!$C$9)</f>
        <v>0</v>
      </c>
      <c r="H15" s="177"/>
      <c r="I15" s="178" t="str">
        <f>IF(OR(E15="",H15="",NOT(AND(ISNUMBER(F15),ISNUMBER(H15)))),"",H15*F15*(1+'0. Oppsett'!$C$11))</f>
        <v/>
      </c>
    </row>
    <row r="16" spans="1:14" x14ac:dyDescent="0.25">
      <c r="A16" s="172">
        <v>12</v>
      </c>
      <c r="B16" s="122">
        <f t="array" ref="B16">_xlfn.UNIQUE('1.B BASIL-resultatregnskap'!C14:C32)</f>
        <v>0</v>
      </c>
      <c r="C16" s="250">
        <f t="array" ref="C16">_xlfn.UNIQUE('1.B BASIL-resultatregnskap'!B14:B211)</f>
        <v>0</v>
      </c>
      <c r="D16" s="174" t="str">
        <f>IFERROR(_xlfn.XLOOKUP($C16,factPensjon[Virksomhetsnr.],factPensjon[Forpliktelser]),"")</f>
        <v/>
      </c>
      <c r="E16" s="24"/>
      <c r="F16" s="175" t="str">
        <f>IFERROR(IF(E16="A",'0. Oppsett'!$C$23,IF(E16="B",'0. Oppsett'!$C$24,IF(E16="C",'0. Oppsett'!$C$25,""))),"")</f>
        <v/>
      </c>
      <c r="G16" s="176">
        <f>SUMIFS(BasilRadata[8E. Oppgi antall årsverk barnehagen har pensjonsforpliktelser for:],'1. BASIL-rådata'!$I$3:$I$500,'X. Satser pensjonstilskudd'!$C16,BasilRadata[År],'0. Oppsett'!$C$9)</f>
        <v>0</v>
      </c>
      <c r="H16" s="177"/>
      <c r="I16" s="178" t="str">
        <f>IF(OR(E16="",H16="",NOT(AND(ISNUMBER(F16),ISNUMBER(H16)))),"",H16*F16*(1+'0. Oppsett'!$C$11))</f>
        <v/>
      </c>
    </row>
    <row r="17" spans="1:9" x14ac:dyDescent="0.25">
      <c r="A17" s="172">
        <v>13</v>
      </c>
      <c r="B17" s="122">
        <f t="array" ref="B17">_xlfn.UNIQUE('1.B BASIL-resultatregnskap'!C15:C33)</f>
        <v>0</v>
      </c>
      <c r="C17" s="250">
        <f t="array" ref="C17">_xlfn.UNIQUE('1.B BASIL-resultatregnskap'!B15:B212)</f>
        <v>0</v>
      </c>
      <c r="D17" s="174" t="str">
        <f>IFERROR(_xlfn.XLOOKUP($C17,factPensjon[Virksomhetsnr.],factPensjon[Forpliktelser]),"")</f>
        <v/>
      </c>
      <c r="E17" s="24"/>
      <c r="F17" s="175" t="str">
        <f>IFERROR(IF(E17="A",'0. Oppsett'!$C$23,IF(E17="B",'0. Oppsett'!$C$24,IF(E17="C",'0. Oppsett'!$C$25,""))),"")</f>
        <v/>
      </c>
      <c r="G17" s="176">
        <f>SUMIFS(BasilRadata[8E. Oppgi antall årsverk barnehagen har pensjonsforpliktelser for:],'1. BASIL-rådata'!$I$3:$I$500,'X. Satser pensjonstilskudd'!$C17,BasilRadata[År],'0. Oppsett'!$C$9)</f>
        <v>0</v>
      </c>
      <c r="H17" s="177"/>
      <c r="I17" s="178" t="str">
        <f>IF(OR(E17="",H17="",NOT(AND(ISNUMBER(F17),ISNUMBER(H17)))),"",H17*F17*(1+'0. Oppsett'!$C$11))</f>
        <v/>
      </c>
    </row>
    <row r="18" spans="1:9" x14ac:dyDescent="0.25">
      <c r="A18" s="172">
        <v>14</v>
      </c>
      <c r="B18" s="122">
        <f t="array" ref="B18">_xlfn.UNIQUE('1.B BASIL-resultatregnskap'!C16:C34)</f>
        <v>0</v>
      </c>
      <c r="C18" s="250">
        <f t="array" ref="C18">_xlfn.UNIQUE('1.B BASIL-resultatregnskap'!B16:B213)</f>
        <v>0</v>
      </c>
      <c r="D18" s="174" t="str">
        <f>IFERROR(_xlfn.XLOOKUP($C18,factPensjon[Virksomhetsnr.],factPensjon[Forpliktelser]),"")</f>
        <v/>
      </c>
      <c r="E18" s="24"/>
      <c r="F18" s="175" t="str">
        <f>IFERROR(IF(E18="A",'0. Oppsett'!$C$23,IF(E18="B",'0. Oppsett'!$C$24,IF(E18="C",'0. Oppsett'!$C$25,""))),"")</f>
        <v/>
      </c>
      <c r="G18" s="176">
        <f>SUMIFS(BasilRadata[8E. Oppgi antall årsverk barnehagen har pensjonsforpliktelser for:],'1. BASIL-rådata'!$I$3:$I$500,'X. Satser pensjonstilskudd'!$C18,BasilRadata[År],'0. Oppsett'!$C$9)</f>
        <v>0</v>
      </c>
      <c r="H18" s="177"/>
      <c r="I18" s="178" t="str">
        <f>IF(OR(E18="",H18="",NOT(AND(ISNUMBER(F18),ISNUMBER(H18)))),"",H18*F18*(1+'0. Oppsett'!$C$11))</f>
        <v/>
      </c>
    </row>
    <row r="19" spans="1:9" x14ac:dyDescent="0.25">
      <c r="A19" s="172">
        <v>15</v>
      </c>
      <c r="B19" s="122">
        <f t="array" ref="B19">_xlfn.UNIQUE('1.B BASIL-resultatregnskap'!C17:C35)</f>
        <v>0</v>
      </c>
      <c r="C19" s="250">
        <f t="array" ref="C19">_xlfn.UNIQUE('1.B BASIL-resultatregnskap'!B17:B214)</f>
        <v>0</v>
      </c>
      <c r="D19" s="174" t="str">
        <f>IFERROR(_xlfn.XLOOKUP($C19,factPensjon[Virksomhetsnr.],factPensjon[Forpliktelser]),"")</f>
        <v/>
      </c>
      <c r="E19" s="24"/>
      <c r="F19" s="175" t="str">
        <f>IFERROR(IF(E19="A",'0. Oppsett'!$C$23,IF(E19="B",'0. Oppsett'!$C$24,IF(E19="C",'0. Oppsett'!$C$25,""))),"")</f>
        <v/>
      </c>
      <c r="G19" s="176">
        <f>SUMIFS(BasilRadata[8E. Oppgi antall årsverk barnehagen har pensjonsforpliktelser for:],'1. BASIL-rådata'!$I$3:$I$500,'X. Satser pensjonstilskudd'!$C19,BasilRadata[År],'0. Oppsett'!$C$9)</f>
        <v>0</v>
      </c>
      <c r="H19" s="177"/>
      <c r="I19" s="178" t="str">
        <f>IF(OR(E19="",H19="",NOT(AND(ISNUMBER(F19),ISNUMBER(H19)))),"",H19*F19*(1+'0. Oppsett'!$C$11))</f>
        <v/>
      </c>
    </row>
    <row r="20" spans="1:9" x14ac:dyDescent="0.25">
      <c r="A20" s="172">
        <v>16</v>
      </c>
      <c r="B20" s="122">
        <f t="array" ref="B20">_xlfn.UNIQUE('1.B BASIL-resultatregnskap'!C18:C36)</f>
        <v>0</v>
      </c>
      <c r="C20" s="250">
        <f t="array" ref="C20">_xlfn.UNIQUE('1.B BASIL-resultatregnskap'!B18:B215)</f>
        <v>0</v>
      </c>
      <c r="D20" s="174" t="str">
        <f>IFERROR(_xlfn.XLOOKUP($C20,factPensjon[Virksomhetsnr.],factPensjon[Forpliktelser]),"")</f>
        <v/>
      </c>
      <c r="E20" s="24"/>
      <c r="F20" s="175" t="str">
        <f>IFERROR(IF(E20="A",'0. Oppsett'!$C$23,IF(E20="B",'0. Oppsett'!$C$24,IF(E20="C",'0. Oppsett'!$C$25,""))),"")</f>
        <v/>
      </c>
      <c r="G20" s="176">
        <f>SUMIFS(BasilRadata[8E. Oppgi antall årsverk barnehagen har pensjonsforpliktelser for:],'1. BASIL-rådata'!$I$3:$I$500,'X. Satser pensjonstilskudd'!$C20,BasilRadata[År],'0. Oppsett'!$C$9)</f>
        <v>0</v>
      </c>
      <c r="H20" s="177"/>
      <c r="I20" s="178" t="str">
        <f>IF(OR(E20="",H20="",NOT(AND(ISNUMBER(F20),ISNUMBER(H20)))),"",H20*F20*(1+'0. Oppsett'!$C$11))</f>
        <v/>
      </c>
    </row>
    <row r="21" spans="1:9" x14ac:dyDescent="0.25">
      <c r="A21" s="172">
        <v>17</v>
      </c>
      <c r="B21" s="122">
        <f t="array" ref="B21">_xlfn.UNIQUE('1.B BASIL-resultatregnskap'!C19:C37)</f>
        <v>0</v>
      </c>
      <c r="C21" s="250">
        <f t="array" ref="C21">_xlfn.UNIQUE('1.B BASIL-resultatregnskap'!B19:B216)</f>
        <v>0</v>
      </c>
      <c r="D21" s="174" t="str">
        <f>IFERROR(_xlfn.XLOOKUP($C21,factPensjon[Virksomhetsnr.],factPensjon[Forpliktelser]),"")</f>
        <v/>
      </c>
      <c r="E21" s="24"/>
      <c r="F21" s="175" t="str">
        <f>IFERROR(IF(E21="A",'0. Oppsett'!$C$23,IF(E21="B",'0. Oppsett'!$C$24,IF(E21="C",'0. Oppsett'!$C$25,""))),"")</f>
        <v/>
      </c>
      <c r="G21" s="176">
        <f>SUMIFS(BasilRadata[8E. Oppgi antall årsverk barnehagen har pensjonsforpliktelser for:],'1. BASIL-rådata'!$I$3:$I$500,'X. Satser pensjonstilskudd'!$C21,BasilRadata[År],'0. Oppsett'!$C$9)</f>
        <v>0</v>
      </c>
      <c r="H21" s="177"/>
      <c r="I21" s="178" t="str">
        <f>IF(OR(E21="",H21="",NOT(AND(ISNUMBER(F21),ISNUMBER(H21)))),"",H21*F21*(1+'0. Oppsett'!$C$11))</f>
        <v/>
      </c>
    </row>
    <row r="22" spans="1:9" x14ac:dyDescent="0.25">
      <c r="A22" s="172">
        <v>18</v>
      </c>
      <c r="B22" s="122">
        <f t="array" ref="B22">_xlfn.UNIQUE('1.B BASIL-resultatregnskap'!C20:C38)</f>
        <v>0</v>
      </c>
      <c r="C22" s="250">
        <f t="array" ref="C22">_xlfn.UNIQUE('1.B BASIL-resultatregnskap'!B20:B217)</f>
        <v>0</v>
      </c>
      <c r="D22" s="174" t="str">
        <f>IFERROR(_xlfn.XLOOKUP($C22,factPensjon[Virksomhetsnr.],factPensjon[Forpliktelser]),"")</f>
        <v/>
      </c>
      <c r="E22" s="24"/>
      <c r="F22" s="175" t="str">
        <f>IFERROR(IF(E22="A",'0. Oppsett'!$C$23,IF(E22="B",'0. Oppsett'!$C$24,IF(E22="C",'0. Oppsett'!$C$25,""))),"")</f>
        <v/>
      </c>
      <c r="G22" s="176">
        <f>SUMIFS(BasilRadata[8E. Oppgi antall årsverk barnehagen har pensjonsforpliktelser for:],'1. BASIL-rådata'!$I$3:$I$500,'X. Satser pensjonstilskudd'!$C22,BasilRadata[År],'0. Oppsett'!$C$9)</f>
        <v>0</v>
      </c>
      <c r="H22" s="177"/>
      <c r="I22" s="178" t="str">
        <f>IF(OR(E22="",H22="",NOT(AND(ISNUMBER(F22),ISNUMBER(H22)))),"",H22*F22*(1+'0. Oppsett'!$C$11))</f>
        <v/>
      </c>
    </row>
    <row r="23" spans="1:9" x14ac:dyDescent="0.25">
      <c r="A23" s="172">
        <v>19</v>
      </c>
      <c r="B23" s="122">
        <f t="array" ref="B23">_xlfn.UNIQUE('1.B BASIL-resultatregnskap'!C21:C39)</f>
        <v>0</v>
      </c>
      <c r="C23" s="250">
        <f t="array" ref="C23">_xlfn.UNIQUE('1.B BASIL-resultatregnskap'!B21:B218)</f>
        <v>0</v>
      </c>
      <c r="D23" s="174" t="str">
        <f>IFERROR(_xlfn.XLOOKUP($C23,factPensjon[Virksomhetsnr.],factPensjon[Forpliktelser]),"")</f>
        <v/>
      </c>
      <c r="E23" s="24"/>
      <c r="F23" s="175" t="str">
        <f>IFERROR(IF(E23="A",'0. Oppsett'!$C$23,IF(E23="B",'0. Oppsett'!$C$24,IF(E23="C",'0. Oppsett'!$C$25,""))),"")</f>
        <v/>
      </c>
      <c r="G23" s="176">
        <f>SUMIFS(BasilRadata[8E. Oppgi antall årsverk barnehagen har pensjonsforpliktelser for:],'1. BASIL-rådata'!$I$3:$I$500,'X. Satser pensjonstilskudd'!$C23,BasilRadata[År],'0. Oppsett'!$C$9)</f>
        <v>0</v>
      </c>
      <c r="H23" s="177"/>
      <c r="I23" s="178" t="str">
        <f>IF(OR(E23="",H23="",NOT(AND(ISNUMBER(F23),ISNUMBER(H23)))),"",H23*F23*(1+'0. Oppsett'!$C$11))</f>
        <v/>
      </c>
    </row>
    <row r="24" spans="1:9" x14ac:dyDescent="0.25">
      <c r="A24" s="172">
        <v>20</v>
      </c>
      <c r="B24" s="122">
        <f t="array" ref="B24">_xlfn.UNIQUE('1.B BASIL-resultatregnskap'!C22:C219)</f>
        <v>0</v>
      </c>
      <c r="C24" s="250">
        <f t="array" ref="C24">_xlfn.UNIQUE('1.B BASIL-resultatregnskap'!B22:B219)</f>
        <v>0</v>
      </c>
      <c r="D24" s="174" t="str">
        <f>IFERROR(_xlfn.XLOOKUP($C24,factPensjon[Virksomhetsnr.],factPensjon[Forpliktelser]),"")</f>
        <v/>
      </c>
      <c r="E24" s="24"/>
      <c r="F24" s="175" t="str">
        <f>IFERROR(IF(E24="A",'0. Oppsett'!$C$23,IF(E24="B",'0. Oppsett'!$C$24,IF(E24="C",'0. Oppsett'!$C$25,""))),"")</f>
        <v/>
      </c>
      <c r="G24" s="176">
        <f>SUMIFS(BasilRadata[8E. Oppgi antall årsverk barnehagen har pensjonsforpliktelser for:],'1. BASIL-rådata'!$I$3:$I$500,'X. Satser pensjonstilskudd'!$C24,BasilRadata[År],'0. Oppsett'!$C$9)</f>
        <v>0</v>
      </c>
      <c r="H24" s="177"/>
      <c r="I24" s="178" t="str">
        <f>IF(OR(E24="",H24="",NOT(AND(ISNUMBER(F24),ISNUMBER(H24)))),"",H24*F24*(1+'0. Oppsett'!$C$11))</f>
        <v/>
      </c>
    </row>
    <row r="25" spans="1:9" x14ac:dyDescent="0.25">
      <c r="A25" s="172">
        <v>21</v>
      </c>
      <c r="B25" s="122">
        <f t="array" ref="B25">_xlfn.UNIQUE('1.B BASIL-resultatregnskap'!C23:C220)</f>
        <v>0</v>
      </c>
      <c r="C25" s="250">
        <f t="array" ref="C25">_xlfn.UNIQUE('1.B BASIL-resultatregnskap'!B23:B220)</f>
        <v>0</v>
      </c>
      <c r="D25" s="174" t="str">
        <f>IFERROR(_xlfn.XLOOKUP($C25,factPensjon[Virksomhetsnr.],factPensjon[Forpliktelser]),"")</f>
        <v/>
      </c>
      <c r="E25" s="24"/>
      <c r="F25" s="175" t="str">
        <f>IFERROR(IF(E25="A",'0. Oppsett'!$C$23,IF(E25="B",'0. Oppsett'!$C$24,IF(E25="C",'0. Oppsett'!$C$25,""))),"")</f>
        <v/>
      </c>
      <c r="G25" s="176">
        <f>SUMIFS(BasilRadata[8E. Oppgi antall årsverk barnehagen har pensjonsforpliktelser for:],'1. BASIL-rådata'!$I$3:$I$500,'X. Satser pensjonstilskudd'!$C25,BasilRadata[År],'0. Oppsett'!$C$9)</f>
        <v>0</v>
      </c>
      <c r="H25" s="177"/>
      <c r="I25" s="178" t="str">
        <f>IF(OR(E25="",H25="",NOT(AND(ISNUMBER(F25),ISNUMBER(H25)))),"",H25*F25*(1+'0. Oppsett'!$C$11))</f>
        <v/>
      </c>
    </row>
    <row r="26" spans="1:9" x14ac:dyDescent="0.25">
      <c r="A26" s="172">
        <v>22</v>
      </c>
      <c r="B26" s="122">
        <f t="array" ref="B26">_xlfn.UNIQUE('1.B BASIL-resultatregnskap'!C24:C221)</f>
        <v>0</v>
      </c>
      <c r="C26" s="250">
        <f t="array" ref="C26">_xlfn.UNIQUE('1.B BASIL-resultatregnskap'!B24:B221)</f>
        <v>0</v>
      </c>
      <c r="D26" s="174" t="str">
        <f>IFERROR(_xlfn.XLOOKUP($C26,factPensjon[Virksomhetsnr.],factPensjon[Forpliktelser]),"")</f>
        <v/>
      </c>
      <c r="E26" s="24"/>
      <c r="F26" s="175" t="str">
        <f>IFERROR(IF(E26="A",'0. Oppsett'!$C$23,IF(E26="B",'0. Oppsett'!$C$24,IF(E26="C",'0. Oppsett'!$C$25,""))),"")</f>
        <v/>
      </c>
      <c r="G26" s="176">
        <f>SUMIFS(BasilRadata[8E. Oppgi antall årsverk barnehagen har pensjonsforpliktelser for:],'1. BASIL-rådata'!$I$3:$I$500,'X. Satser pensjonstilskudd'!$C26,BasilRadata[År],'0. Oppsett'!$C$9)</f>
        <v>0</v>
      </c>
      <c r="H26" s="177"/>
      <c r="I26" s="178" t="str">
        <f>IF(OR(E26="",H26="",NOT(AND(ISNUMBER(F26),ISNUMBER(H26)))),"",H26*F26*(1+'0. Oppsett'!$C$11))</f>
        <v/>
      </c>
    </row>
    <row r="27" spans="1:9" x14ac:dyDescent="0.25">
      <c r="A27" s="172">
        <v>23</v>
      </c>
      <c r="B27" s="122">
        <f t="array" ref="B27">_xlfn.UNIQUE('1.B BASIL-resultatregnskap'!C25:C222)</f>
        <v>0</v>
      </c>
      <c r="C27" s="250">
        <f t="array" ref="C27">_xlfn.UNIQUE('1.B BASIL-resultatregnskap'!B25:B222)</f>
        <v>0</v>
      </c>
      <c r="D27" s="174" t="str">
        <f>IFERROR(_xlfn.XLOOKUP($C27,factPensjon[Virksomhetsnr.],factPensjon[Forpliktelser]),"")</f>
        <v/>
      </c>
      <c r="E27" s="24"/>
      <c r="F27" s="175" t="str">
        <f>IFERROR(IF(E27="A",'0. Oppsett'!$C$23,IF(E27="B",'0. Oppsett'!$C$24,IF(E27="C",'0. Oppsett'!$C$25,""))),"")</f>
        <v/>
      </c>
      <c r="G27" s="176">
        <f>SUMIFS(BasilRadata[8E. Oppgi antall årsverk barnehagen har pensjonsforpliktelser for:],'1. BASIL-rådata'!$I$3:$I$500,'X. Satser pensjonstilskudd'!$C27,BasilRadata[År],'0. Oppsett'!$C$9)</f>
        <v>0</v>
      </c>
      <c r="H27" s="177"/>
      <c r="I27" s="178" t="str">
        <f>IF(OR(E27="",H27="",NOT(AND(ISNUMBER(F27),ISNUMBER(H27)))),"",H27*F27*(1+'0. Oppsett'!$C$11))</f>
        <v/>
      </c>
    </row>
    <row r="28" spans="1:9" x14ac:dyDescent="0.25">
      <c r="A28" s="172">
        <v>24</v>
      </c>
      <c r="B28" s="122">
        <f t="array" ref="B28">_xlfn.UNIQUE('1.B BASIL-resultatregnskap'!C26:C223)</f>
        <v>0</v>
      </c>
      <c r="C28" s="250">
        <f t="array" ref="C28">_xlfn.UNIQUE('1.B BASIL-resultatregnskap'!B26:B223)</f>
        <v>0</v>
      </c>
      <c r="D28" s="174" t="str">
        <f>IFERROR(_xlfn.XLOOKUP($C28,factPensjon[Virksomhetsnr.],factPensjon[Forpliktelser]),"")</f>
        <v/>
      </c>
      <c r="E28" s="24"/>
      <c r="F28" s="175" t="str">
        <f>IFERROR(IF(E28="A",'0. Oppsett'!$C$23,IF(E28="B",'0. Oppsett'!$C$24,IF(E28="C",'0. Oppsett'!$C$25,""))),"")</f>
        <v/>
      </c>
      <c r="G28" s="176">
        <f>SUMIFS(BasilRadata[8E. Oppgi antall årsverk barnehagen har pensjonsforpliktelser for:],'1. BASIL-rådata'!$I$3:$I$500,'X. Satser pensjonstilskudd'!$C28,BasilRadata[År],'0. Oppsett'!$C$9)</f>
        <v>0</v>
      </c>
      <c r="H28" s="177"/>
      <c r="I28" s="178" t="str">
        <f>IF(OR(E28="",H28="",NOT(AND(ISNUMBER(F28),ISNUMBER(H28)))),"",H28*F28*(1+'0. Oppsett'!$C$11))</f>
        <v/>
      </c>
    </row>
    <row r="29" spans="1:9" x14ac:dyDescent="0.25">
      <c r="A29" s="172">
        <v>25</v>
      </c>
      <c r="B29" s="122">
        <f t="array" ref="B29">_xlfn.UNIQUE('1.B BASIL-resultatregnskap'!C27:C224)</f>
        <v>0</v>
      </c>
      <c r="C29" s="250">
        <f t="array" ref="C29">_xlfn.UNIQUE('1.B BASIL-resultatregnskap'!B27:B224)</f>
        <v>0</v>
      </c>
      <c r="D29" s="174" t="str">
        <f>IFERROR(_xlfn.XLOOKUP($C29,factPensjon[Virksomhetsnr.],factPensjon[Forpliktelser]),"")</f>
        <v/>
      </c>
      <c r="E29" s="24"/>
      <c r="F29" s="175" t="str">
        <f>IFERROR(IF(E29="A",'0. Oppsett'!$C$23,IF(E29="B",'0. Oppsett'!$C$24,IF(E29="C",'0. Oppsett'!$C$25,""))),"")</f>
        <v/>
      </c>
      <c r="G29" s="176">
        <f>SUMIFS(BasilRadata[8E. Oppgi antall årsverk barnehagen har pensjonsforpliktelser for:],'1. BASIL-rådata'!$I$3:$I$500,'X. Satser pensjonstilskudd'!$C29,BasilRadata[År],'0. Oppsett'!$C$9)</f>
        <v>0</v>
      </c>
      <c r="H29" s="177"/>
      <c r="I29" s="178" t="str">
        <f>IF(OR(E29="",H29="",NOT(AND(ISNUMBER(F29),ISNUMBER(H29)))),"",H29*F29*(1+'0. Oppsett'!$C$11))</f>
        <v/>
      </c>
    </row>
    <row r="30" spans="1:9" x14ac:dyDescent="0.25">
      <c r="A30" s="172">
        <v>26</v>
      </c>
      <c r="B30" s="122">
        <f t="array" ref="B30">_xlfn.UNIQUE('1.B BASIL-resultatregnskap'!C28:C225)</f>
        <v>0</v>
      </c>
      <c r="C30" s="250">
        <f t="array" ref="C30">_xlfn.UNIQUE('1.B BASIL-resultatregnskap'!B28:B225)</f>
        <v>0</v>
      </c>
      <c r="D30" s="174" t="str">
        <f>IFERROR(_xlfn.XLOOKUP($C30,factPensjon[Virksomhetsnr.],factPensjon[Forpliktelser]),"")</f>
        <v/>
      </c>
      <c r="E30" s="24"/>
      <c r="F30" s="175" t="str">
        <f>IFERROR(IF(E30="A",'0. Oppsett'!$C$23,IF(E30="B",'0. Oppsett'!$C$24,IF(E30="C",'0. Oppsett'!$C$25,""))),"")</f>
        <v/>
      </c>
      <c r="G30" s="176">
        <f>SUMIFS(BasilRadata[8E. Oppgi antall årsverk barnehagen har pensjonsforpliktelser for:],'1. BASIL-rådata'!$I$3:$I$500,'X. Satser pensjonstilskudd'!$C30,BasilRadata[År],'0. Oppsett'!$C$9)</f>
        <v>0</v>
      </c>
      <c r="H30" s="177"/>
      <c r="I30" s="178" t="str">
        <f>IF(OR(E30="",H30="",NOT(AND(ISNUMBER(F30),ISNUMBER(H30)))),"",H30*F30*(1+'0. Oppsett'!$C$11))</f>
        <v/>
      </c>
    </row>
    <row r="31" spans="1:9" x14ac:dyDescent="0.25">
      <c r="A31" s="172">
        <v>27</v>
      </c>
      <c r="B31" s="122">
        <f t="array" ref="B31">_xlfn.UNIQUE('1.B BASIL-resultatregnskap'!C29:C226)</f>
        <v>0</v>
      </c>
      <c r="C31" s="250">
        <f t="array" ref="C31">_xlfn.UNIQUE('1.B BASIL-resultatregnskap'!B29:B226)</f>
        <v>0</v>
      </c>
      <c r="D31" s="174" t="str">
        <f>IFERROR(_xlfn.XLOOKUP($C31,factPensjon[Virksomhetsnr.],factPensjon[Forpliktelser]),"")</f>
        <v/>
      </c>
      <c r="E31" s="24"/>
      <c r="F31" s="175" t="str">
        <f>IFERROR(IF(E31="A",'0. Oppsett'!$C$23,IF(E31="B",'0. Oppsett'!$C$24,IF(E31="C",'0. Oppsett'!$C$25,""))),"")</f>
        <v/>
      </c>
      <c r="G31" s="176">
        <f>SUMIFS(BasilRadata[8E. Oppgi antall årsverk barnehagen har pensjonsforpliktelser for:],'1. BASIL-rådata'!$I$3:$I$500,'X. Satser pensjonstilskudd'!$C31,BasilRadata[År],'0. Oppsett'!$C$9)</f>
        <v>0</v>
      </c>
      <c r="H31" s="177"/>
      <c r="I31" s="178" t="str">
        <f>IF(OR(E31="",H31="",NOT(AND(ISNUMBER(F31),ISNUMBER(H31)))),"",H31*F31*(1+'0. Oppsett'!$C$11))</f>
        <v/>
      </c>
    </row>
    <row r="32" spans="1:9" x14ac:dyDescent="0.25">
      <c r="A32" s="172">
        <v>28</v>
      </c>
      <c r="B32" s="122">
        <f t="array" ref="B32">_xlfn.UNIQUE('1.B BASIL-resultatregnskap'!C30:C227)</f>
        <v>0</v>
      </c>
      <c r="C32" s="250">
        <f t="array" ref="C32">_xlfn.UNIQUE('1.B BASIL-resultatregnskap'!B30:B227)</f>
        <v>0</v>
      </c>
      <c r="D32" s="174" t="str">
        <f>IFERROR(_xlfn.XLOOKUP($C32,factPensjon[Virksomhetsnr.],factPensjon[Forpliktelser]),"")</f>
        <v/>
      </c>
      <c r="E32" s="24"/>
      <c r="F32" s="175" t="str">
        <f>IFERROR(IF(E32="A",'0. Oppsett'!$C$23,IF(E32="B",'0. Oppsett'!$C$24,IF(E32="C",'0. Oppsett'!$C$25,""))),"")</f>
        <v/>
      </c>
      <c r="G32" s="176">
        <f>SUMIFS(BasilRadata[8E. Oppgi antall årsverk barnehagen har pensjonsforpliktelser for:],'1. BASIL-rådata'!$I$3:$I$500,'X. Satser pensjonstilskudd'!$C32,BasilRadata[År],'0. Oppsett'!$C$9)</f>
        <v>0</v>
      </c>
      <c r="H32" s="177"/>
      <c r="I32" s="178" t="str">
        <f>IF(OR(E32="",H32="",NOT(AND(ISNUMBER(F32),ISNUMBER(H32)))),"",H32*F32*(1+'0. Oppsett'!$C$11))</f>
        <v/>
      </c>
    </row>
    <row r="33" spans="1:9" x14ac:dyDescent="0.25">
      <c r="A33" s="172">
        <v>29</v>
      </c>
      <c r="B33" s="122">
        <f t="array" ref="B33">_xlfn.UNIQUE('1.B BASIL-resultatregnskap'!C31:C228)</f>
        <v>0</v>
      </c>
      <c r="C33" s="250">
        <f t="array" ref="C33">_xlfn.UNIQUE('1.B BASIL-resultatregnskap'!B31:B228)</f>
        <v>0</v>
      </c>
      <c r="D33" s="174" t="str">
        <f>IFERROR(_xlfn.XLOOKUP($C33,factPensjon[Virksomhetsnr.],factPensjon[Forpliktelser]),"")</f>
        <v/>
      </c>
      <c r="E33" s="24"/>
      <c r="F33" s="175" t="str">
        <f>IFERROR(IF(E33="A",'0. Oppsett'!$C$23,IF(E33="B",'0. Oppsett'!$C$24,IF(E33="C",'0. Oppsett'!$C$25,""))),"")</f>
        <v/>
      </c>
      <c r="G33" s="176">
        <f>SUMIFS(BasilRadata[8E. Oppgi antall årsverk barnehagen har pensjonsforpliktelser for:],'1. BASIL-rådata'!$I$3:$I$500,'X. Satser pensjonstilskudd'!$C33,BasilRadata[År],'0. Oppsett'!$C$9)</f>
        <v>0</v>
      </c>
      <c r="H33" s="177"/>
      <c r="I33" s="178" t="str">
        <f>IF(OR(E33="",H33="",NOT(AND(ISNUMBER(F33),ISNUMBER(H33)))),"",H33*F33*(1+'0. Oppsett'!$C$11))</f>
        <v/>
      </c>
    </row>
    <row r="34" spans="1:9" x14ac:dyDescent="0.25">
      <c r="A34" s="172">
        <v>30</v>
      </c>
      <c r="B34" s="122">
        <f t="array" ref="B34">_xlfn.UNIQUE('1.B BASIL-resultatregnskap'!C32:C229)</f>
        <v>0</v>
      </c>
      <c r="C34" s="250">
        <f t="array" ref="C34">_xlfn.UNIQUE('1.B BASIL-resultatregnskap'!B32:B229)</f>
        <v>0</v>
      </c>
      <c r="D34" s="174" t="str">
        <f>IFERROR(_xlfn.XLOOKUP($C34,factPensjon[Virksomhetsnr.],factPensjon[Forpliktelser]),"")</f>
        <v/>
      </c>
      <c r="E34" s="24"/>
      <c r="F34" s="175" t="str">
        <f>IFERROR(IF(E34="A",'0. Oppsett'!$C$23,IF(E34="B",'0. Oppsett'!$C$24,IF(E34="C",'0. Oppsett'!$C$25,""))),"")</f>
        <v/>
      </c>
      <c r="G34" s="176">
        <f>SUMIFS(BasilRadata[8E. Oppgi antall årsverk barnehagen har pensjonsforpliktelser for:],'1. BASIL-rådata'!$I$3:$I$500,'X. Satser pensjonstilskudd'!$C34,BasilRadata[År],'0. Oppsett'!$C$9)</f>
        <v>0</v>
      </c>
      <c r="H34" s="177"/>
      <c r="I34" s="178" t="str">
        <f>IF(OR(E34="",H34="",NOT(AND(ISNUMBER(F34),ISNUMBER(H34)))),"",H34*F34*(1+'0. Oppsett'!$C$11))</f>
        <v/>
      </c>
    </row>
    <row r="35" spans="1:9" x14ac:dyDescent="0.25">
      <c r="A35" s="172">
        <v>31</v>
      </c>
      <c r="B35" s="122">
        <f t="array" ref="B35">_xlfn.UNIQUE('1.B BASIL-resultatregnskap'!C33:C230)</f>
        <v>0</v>
      </c>
      <c r="C35" s="250">
        <f t="array" ref="C35">_xlfn.UNIQUE('1.B BASIL-resultatregnskap'!B33:B230)</f>
        <v>0</v>
      </c>
      <c r="D35" s="174" t="str">
        <f>IFERROR(_xlfn.XLOOKUP($C35,factPensjon[Virksomhetsnr.],factPensjon[Forpliktelser]),"")</f>
        <v/>
      </c>
      <c r="E35" s="24"/>
      <c r="F35" s="175" t="str">
        <f>IFERROR(IF(E35="A",'0. Oppsett'!$C$23,IF(E35="B",'0. Oppsett'!$C$24,IF(E35="C",'0. Oppsett'!$C$25,""))),"")</f>
        <v/>
      </c>
      <c r="G35" s="176">
        <f>SUMIFS(BasilRadata[8E. Oppgi antall årsverk barnehagen har pensjonsforpliktelser for:],'1. BASIL-rådata'!$I$3:$I$500,'X. Satser pensjonstilskudd'!$C35,BasilRadata[År],'0. Oppsett'!$C$9)</f>
        <v>0</v>
      </c>
      <c r="H35" s="177"/>
      <c r="I35" s="178" t="str">
        <f>IF(OR(E35="",H35="",NOT(AND(ISNUMBER(F35),ISNUMBER(H35)))),"",H35*F35*(1+'0. Oppsett'!$C$11))</f>
        <v/>
      </c>
    </row>
    <row r="36" spans="1:9" x14ac:dyDescent="0.25">
      <c r="A36" s="172">
        <v>32</v>
      </c>
      <c r="B36" s="122">
        <f t="array" ref="B36">_xlfn.UNIQUE('1.B BASIL-resultatregnskap'!C34:C231)</f>
        <v>0</v>
      </c>
      <c r="C36" s="250">
        <f t="array" ref="C36">_xlfn.UNIQUE('1.B BASIL-resultatregnskap'!B34:B231)</f>
        <v>0</v>
      </c>
      <c r="D36" s="174" t="str">
        <f>IFERROR(_xlfn.XLOOKUP($C36,factPensjon[Virksomhetsnr.],factPensjon[Forpliktelser]),"")</f>
        <v/>
      </c>
      <c r="E36" s="24"/>
      <c r="F36" s="175" t="str">
        <f>IFERROR(IF(E36="A",'0. Oppsett'!$C$23,IF(E36="B",'0. Oppsett'!$C$24,IF(E36="C",'0. Oppsett'!$C$25,""))),"")</f>
        <v/>
      </c>
      <c r="G36" s="176">
        <f>SUMIFS(BasilRadata[8E. Oppgi antall årsverk barnehagen har pensjonsforpliktelser for:],'1. BASIL-rådata'!$I$3:$I$500,'X. Satser pensjonstilskudd'!$C36,BasilRadata[År],'0. Oppsett'!$C$9)</f>
        <v>0</v>
      </c>
      <c r="H36" s="177"/>
      <c r="I36" s="178" t="str">
        <f>IF(OR(E36="",H36="",NOT(AND(ISNUMBER(F36),ISNUMBER(H36)))),"",H36*F36*(1+'0. Oppsett'!$C$11))</f>
        <v/>
      </c>
    </row>
    <row r="37" spans="1:9" x14ac:dyDescent="0.25">
      <c r="A37" s="172">
        <v>33</v>
      </c>
      <c r="B37" s="122">
        <f t="array" ref="B37">_xlfn.UNIQUE('1.B BASIL-resultatregnskap'!C35:C232)</f>
        <v>0</v>
      </c>
      <c r="C37" s="250">
        <f t="array" ref="C37">_xlfn.UNIQUE('1.B BASIL-resultatregnskap'!B35:B232)</f>
        <v>0</v>
      </c>
      <c r="D37" s="174" t="str">
        <f>IFERROR(_xlfn.XLOOKUP($C37,factPensjon[Virksomhetsnr.],factPensjon[Forpliktelser]),"")</f>
        <v/>
      </c>
      <c r="E37" s="24"/>
      <c r="F37" s="175" t="str">
        <f>IFERROR(IF(E37="A",'0. Oppsett'!$C$23,IF(E37="B",'0. Oppsett'!$C$24,IF(E37="C",'0. Oppsett'!$C$25,""))),"")</f>
        <v/>
      </c>
      <c r="G37" s="176">
        <f>SUMIFS(BasilRadata[8E. Oppgi antall årsverk barnehagen har pensjonsforpliktelser for:],'1. BASIL-rådata'!$I$3:$I$500,'X. Satser pensjonstilskudd'!$C37,BasilRadata[År],'0. Oppsett'!$C$9)</f>
        <v>0</v>
      </c>
      <c r="H37" s="177"/>
      <c r="I37" s="178" t="str">
        <f>IF(OR(E37="",H37="",NOT(AND(ISNUMBER(F37),ISNUMBER(H37)))),"",H37*F37*(1+'0. Oppsett'!$C$11))</f>
        <v/>
      </c>
    </row>
    <row r="38" spans="1:9" x14ac:dyDescent="0.25">
      <c r="A38" s="172">
        <v>34</v>
      </c>
      <c r="B38" s="122">
        <f t="array" ref="B38">_xlfn.UNIQUE('1.B BASIL-resultatregnskap'!C36:C233)</f>
        <v>0</v>
      </c>
      <c r="C38" s="250">
        <f t="array" ref="C38">_xlfn.UNIQUE('1.B BASIL-resultatregnskap'!B36:B233)</f>
        <v>0</v>
      </c>
      <c r="D38" s="174" t="str">
        <f>IFERROR(_xlfn.XLOOKUP($C38,factPensjon[Virksomhetsnr.],factPensjon[Forpliktelser]),"")</f>
        <v/>
      </c>
      <c r="E38" s="24"/>
      <c r="F38" s="175" t="str">
        <f>IFERROR(IF(E38="A",'0. Oppsett'!$C$23,IF(E38="B",'0. Oppsett'!$C$24,IF(E38="C",'0. Oppsett'!$C$25,""))),"")</f>
        <v/>
      </c>
      <c r="G38" s="176">
        <f>SUMIFS(BasilRadata[8E. Oppgi antall årsverk barnehagen har pensjonsforpliktelser for:],'1. BASIL-rådata'!$I$3:$I$500,'X. Satser pensjonstilskudd'!$C38,BasilRadata[År],'0. Oppsett'!$C$9)</f>
        <v>0</v>
      </c>
      <c r="H38" s="177"/>
      <c r="I38" s="178" t="str">
        <f>IF(OR(E38="",H38="",NOT(AND(ISNUMBER(F38),ISNUMBER(H38)))),"",H38*F38*(1+'0. Oppsett'!$C$11))</f>
        <v/>
      </c>
    </row>
    <row r="39" spans="1:9" x14ac:dyDescent="0.25">
      <c r="A39" s="172">
        <v>35</v>
      </c>
      <c r="B39" s="122">
        <f t="array" ref="B39">_xlfn.UNIQUE('1.B BASIL-resultatregnskap'!C37:C234)</f>
        <v>0</v>
      </c>
      <c r="C39" s="250">
        <f t="array" ref="C39">_xlfn.UNIQUE('1.B BASIL-resultatregnskap'!B37:B234)</f>
        <v>0</v>
      </c>
      <c r="D39" s="174" t="str">
        <f>IFERROR(_xlfn.XLOOKUP($C39,factPensjon[Virksomhetsnr.],factPensjon[Forpliktelser]),"")</f>
        <v/>
      </c>
      <c r="E39" s="24"/>
      <c r="F39" s="175" t="str">
        <f>IFERROR(IF(E39="A",'0. Oppsett'!$C$23,IF(E39="B",'0. Oppsett'!$C$24,IF(E39="C",'0. Oppsett'!$C$25,""))),"")</f>
        <v/>
      </c>
      <c r="G39" s="176">
        <f>SUMIFS(BasilRadata[8E. Oppgi antall årsverk barnehagen har pensjonsforpliktelser for:],'1. BASIL-rådata'!$I$3:$I$500,'X. Satser pensjonstilskudd'!$C39,BasilRadata[År],'0. Oppsett'!$C$9)</f>
        <v>0</v>
      </c>
      <c r="H39" s="177"/>
      <c r="I39" s="178" t="str">
        <f>IF(OR(E39="",H39="",NOT(AND(ISNUMBER(F39),ISNUMBER(H39)))),"",H39*F39*(1+'0. Oppsett'!$C$11))</f>
        <v/>
      </c>
    </row>
    <row r="40" spans="1:9" x14ac:dyDescent="0.25">
      <c r="A40" s="172">
        <v>36</v>
      </c>
      <c r="B40" s="122">
        <f t="array" ref="B40">_xlfn.UNIQUE('1.B BASIL-resultatregnskap'!C38:C235)</f>
        <v>0</v>
      </c>
      <c r="C40" s="250">
        <f t="array" ref="C40">_xlfn.UNIQUE('1.B BASIL-resultatregnskap'!B38:B235)</f>
        <v>0</v>
      </c>
      <c r="D40" s="174" t="str">
        <f>IFERROR(_xlfn.XLOOKUP($C40,factPensjon[Virksomhetsnr.],factPensjon[Forpliktelser]),"")</f>
        <v/>
      </c>
      <c r="E40" s="24"/>
      <c r="F40" s="175" t="str">
        <f>IFERROR(IF(E40="A",'0. Oppsett'!$C$23,IF(E40="B",'0. Oppsett'!$C$24,IF(E40="C",'0. Oppsett'!$C$25,""))),"")</f>
        <v/>
      </c>
      <c r="G40" s="176">
        <f>SUMIFS(BasilRadata[8E. Oppgi antall årsverk barnehagen har pensjonsforpliktelser for:],'1. BASIL-rådata'!$I$3:$I$500,'X. Satser pensjonstilskudd'!$C40,BasilRadata[År],'0. Oppsett'!$C$9)</f>
        <v>0</v>
      </c>
      <c r="H40" s="177"/>
      <c r="I40" s="178" t="str">
        <f>IF(OR(E40="",H40="",NOT(AND(ISNUMBER(F40),ISNUMBER(H40)))),"",H40*F40*(1+'0. Oppsett'!$C$11))</f>
        <v/>
      </c>
    </row>
    <row r="41" spans="1:9" x14ac:dyDescent="0.25">
      <c r="A41" s="172">
        <v>37</v>
      </c>
      <c r="B41" s="122">
        <f t="array" ref="B41">_xlfn.UNIQUE('1.B BASIL-resultatregnskap'!C39:C236)</f>
        <v>0</v>
      </c>
      <c r="C41" s="250">
        <f t="array" ref="C41">_xlfn.UNIQUE('1.B BASIL-resultatregnskap'!B39:B236)</f>
        <v>0</v>
      </c>
      <c r="D41" s="174" t="str">
        <f>IFERROR(_xlfn.XLOOKUP($C41,factPensjon[Virksomhetsnr.],factPensjon[Forpliktelser]),"")</f>
        <v/>
      </c>
      <c r="E41" s="24"/>
      <c r="F41" s="175" t="str">
        <f>IFERROR(IF(E41="A",'0. Oppsett'!$C$23,IF(E41="B",'0. Oppsett'!$C$24,IF(E41="C",'0. Oppsett'!$C$25,""))),"")</f>
        <v/>
      </c>
      <c r="G41" s="176">
        <f>SUMIFS(BasilRadata[8E. Oppgi antall årsverk barnehagen har pensjonsforpliktelser for:],'1. BASIL-rådata'!$I$3:$I$500,'X. Satser pensjonstilskudd'!$C41,BasilRadata[År],'0. Oppsett'!$C$9)</f>
        <v>0</v>
      </c>
      <c r="H41" s="177"/>
      <c r="I41" s="178" t="str">
        <f>IF(OR(E41="",H41="",NOT(AND(ISNUMBER(F41),ISNUMBER(H41)))),"",H41*F41*(1+'0. Oppsett'!$C$11))</f>
        <v/>
      </c>
    </row>
    <row r="42" spans="1:9" x14ac:dyDescent="0.25">
      <c r="A42" s="172">
        <v>38</v>
      </c>
      <c r="B42" s="122">
        <f t="array" ref="B42">_xlfn.UNIQUE('1.B BASIL-resultatregnskap'!C40:C237)</f>
        <v>0</v>
      </c>
      <c r="C42" s="250">
        <f t="array" ref="C42">_xlfn.UNIQUE('1.B BASIL-resultatregnskap'!B40:B237)</f>
        <v>0</v>
      </c>
      <c r="D42" s="174" t="str">
        <f>IFERROR(_xlfn.XLOOKUP($C42,factPensjon[Virksomhetsnr.],factPensjon[Forpliktelser]),"")</f>
        <v/>
      </c>
      <c r="E42" s="24"/>
      <c r="F42" s="175" t="str">
        <f>IFERROR(IF(E42="A",'0. Oppsett'!$C$23,IF(E42="B",'0. Oppsett'!$C$24,IF(E42="C",'0. Oppsett'!$C$25,""))),"")</f>
        <v/>
      </c>
      <c r="G42" s="176">
        <f>SUMIFS(BasilRadata[8E. Oppgi antall årsverk barnehagen har pensjonsforpliktelser for:],'1. BASIL-rådata'!$I$3:$I$500,'X. Satser pensjonstilskudd'!$C42,BasilRadata[År],'0. Oppsett'!$C$9)</f>
        <v>0</v>
      </c>
      <c r="H42" s="177"/>
      <c r="I42" s="178" t="str">
        <f>IF(OR(E42="",H42="",NOT(AND(ISNUMBER(F42),ISNUMBER(H42)))),"",H42*F42*(1+'0. Oppsett'!$C$11))</f>
        <v/>
      </c>
    </row>
    <row r="43" spans="1:9" x14ac:dyDescent="0.25">
      <c r="A43" s="172">
        <v>39</v>
      </c>
      <c r="B43" s="122">
        <f t="array" ref="B43">_xlfn.UNIQUE('1.B BASIL-resultatregnskap'!C41:C238)</f>
        <v>0</v>
      </c>
      <c r="C43" s="250">
        <f t="array" ref="C43">_xlfn.UNIQUE('1.B BASIL-resultatregnskap'!B41:B238)</f>
        <v>0</v>
      </c>
      <c r="D43" s="174" t="str">
        <f>IFERROR(_xlfn.XLOOKUP($C43,factPensjon[Virksomhetsnr.],factPensjon[Forpliktelser]),"")</f>
        <v/>
      </c>
      <c r="E43" s="24"/>
      <c r="F43" s="175" t="str">
        <f>IFERROR(IF(E43="A",'0. Oppsett'!$C$23,IF(E43="B",'0. Oppsett'!$C$24,IF(E43="C",'0. Oppsett'!$C$25,""))),"")</f>
        <v/>
      </c>
      <c r="G43" s="176">
        <f>SUMIFS(BasilRadata[8E. Oppgi antall årsverk barnehagen har pensjonsforpliktelser for:],'1. BASIL-rådata'!$I$3:$I$500,'X. Satser pensjonstilskudd'!$C43,BasilRadata[År],'0. Oppsett'!$C$9)</f>
        <v>0</v>
      </c>
      <c r="H43" s="177"/>
      <c r="I43" s="178" t="str">
        <f>IF(OR(E43="",H43="",NOT(AND(ISNUMBER(F43),ISNUMBER(H43)))),"",H43*F43*(1+'0. Oppsett'!$C$11))</f>
        <v/>
      </c>
    </row>
    <row r="44" spans="1:9" x14ac:dyDescent="0.25">
      <c r="A44" s="172">
        <v>40</v>
      </c>
      <c r="B44" s="122">
        <f t="array" ref="B44">_xlfn.UNIQUE('1.B BASIL-resultatregnskap'!C42:C239)</f>
        <v>0</v>
      </c>
      <c r="C44" s="250">
        <f t="array" ref="C44">_xlfn.UNIQUE('1.B BASIL-resultatregnskap'!B42:B239)</f>
        <v>0</v>
      </c>
      <c r="D44" s="174" t="str">
        <f>IFERROR(_xlfn.XLOOKUP($C44,factPensjon[Virksomhetsnr.],factPensjon[Forpliktelser]),"")</f>
        <v/>
      </c>
      <c r="E44" s="24"/>
      <c r="F44" s="175" t="str">
        <f>IFERROR(IF(E44="A",'0. Oppsett'!$C$23,IF(E44="B",'0. Oppsett'!$C$24,IF(E44="C",'0. Oppsett'!$C$25,""))),"")</f>
        <v/>
      </c>
      <c r="G44" s="176">
        <f>SUMIFS(BasilRadata[8E. Oppgi antall årsverk barnehagen har pensjonsforpliktelser for:],'1. BASIL-rådata'!$I$3:$I$500,'X. Satser pensjonstilskudd'!$C44,BasilRadata[År],'0. Oppsett'!$C$9)</f>
        <v>0</v>
      </c>
      <c r="H44" s="177"/>
      <c r="I44" s="178" t="str">
        <f>IF(OR(E44="",H44="",NOT(AND(ISNUMBER(F44),ISNUMBER(H44)))),"",H44*F44*(1+'0. Oppsett'!$C$11))</f>
        <v/>
      </c>
    </row>
    <row r="45" spans="1:9" x14ac:dyDescent="0.25">
      <c r="A45" s="172">
        <v>41</v>
      </c>
      <c r="B45" s="122">
        <f t="array" ref="B45">_xlfn.UNIQUE('1.B BASIL-resultatregnskap'!C43:C240)</f>
        <v>0</v>
      </c>
      <c r="C45" s="250">
        <f t="array" ref="C45">_xlfn.UNIQUE('1.B BASIL-resultatregnskap'!B43:B240)</f>
        <v>0</v>
      </c>
      <c r="D45" s="174" t="str">
        <f>IFERROR(_xlfn.XLOOKUP($C45,factPensjon[Virksomhetsnr.],factPensjon[Forpliktelser]),"")</f>
        <v/>
      </c>
      <c r="E45" s="24"/>
      <c r="F45" s="175" t="str">
        <f>IFERROR(IF(E45="A",'0. Oppsett'!$C$23,IF(E45="B",'0. Oppsett'!$C$24,IF(E45="C",'0. Oppsett'!$C$25,""))),"")</f>
        <v/>
      </c>
      <c r="G45" s="176">
        <f>SUMIFS(BasilRadata[8E. Oppgi antall årsverk barnehagen har pensjonsforpliktelser for:],'1. BASIL-rådata'!$I$3:$I$500,'X. Satser pensjonstilskudd'!$C45,BasilRadata[År],'0. Oppsett'!$C$9)</f>
        <v>0</v>
      </c>
      <c r="H45" s="177"/>
      <c r="I45" s="178" t="str">
        <f>IF(OR(E45="",H45="",NOT(AND(ISNUMBER(F45),ISNUMBER(H45)))),"",H45*F45*(1+'0. Oppsett'!$C$11))</f>
        <v/>
      </c>
    </row>
    <row r="46" spans="1:9" x14ac:dyDescent="0.25">
      <c r="A46" s="172">
        <v>42</v>
      </c>
      <c r="B46" s="122">
        <f t="array" ref="B46">_xlfn.UNIQUE('1.B BASIL-resultatregnskap'!C44:C241)</f>
        <v>0</v>
      </c>
      <c r="C46" s="250">
        <f t="array" ref="C46">_xlfn.UNIQUE('1.B BASIL-resultatregnskap'!B44:B241)</f>
        <v>0</v>
      </c>
      <c r="D46" s="174" t="str">
        <f>IFERROR(_xlfn.XLOOKUP($C46,factPensjon[Virksomhetsnr.],factPensjon[Forpliktelser]),"")</f>
        <v/>
      </c>
      <c r="E46" s="24"/>
      <c r="F46" s="175" t="str">
        <f>IFERROR(IF(E46="A",'0. Oppsett'!$C$23,IF(E46="B",'0. Oppsett'!$C$24,IF(E46="C",'0. Oppsett'!$C$25,""))),"")</f>
        <v/>
      </c>
      <c r="G46" s="176">
        <f>SUMIFS(BasilRadata[8E. Oppgi antall årsverk barnehagen har pensjonsforpliktelser for:],'1. BASIL-rådata'!$I$3:$I$500,'X. Satser pensjonstilskudd'!$C46,BasilRadata[År],'0. Oppsett'!$C$9)</f>
        <v>0</v>
      </c>
      <c r="H46" s="177"/>
      <c r="I46" s="178" t="str">
        <f>IF(OR(E46="",H46="",NOT(AND(ISNUMBER(F46),ISNUMBER(H46)))),"",H46*F46*(1+'0. Oppsett'!$C$11))</f>
        <v/>
      </c>
    </row>
    <row r="47" spans="1:9" x14ac:dyDescent="0.25">
      <c r="A47" s="172">
        <v>43</v>
      </c>
      <c r="B47" s="122">
        <f t="array" ref="B47">_xlfn.UNIQUE('1.B BASIL-resultatregnskap'!C45:C242)</f>
        <v>0</v>
      </c>
      <c r="C47" s="250">
        <f t="array" ref="C47">_xlfn.UNIQUE('1.B BASIL-resultatregnskap'!B45:B242)</f>
        <v>0</v>
      </c>
      <c r="D47" s="174" t="str">
        <f>IFERROR(_xlfn.XLOOKUP($C47,factPensjon[Virksomhetsnr.],factPensjon[Forpliktelser]),"")</f>
        <v/>
      </c>
      <c r="E47" s="24"/>
      <c r="F47" s="175" t="str">
        <f>IFERROR(IF(E47="A",'0. Oppsett'!$C$23,IF(E47="B",'0. Oppsett'!$C$24,IF(E47="C",'0. Oppsett'!$C$25,""))),"")</f>
        <v/>
      </c>
      <c r="G47" s="176">
        <f>SUMIFS(BasilRadata[8E. Oppgi antall årsverk barnehagen har pensjonsforpliktelser for:],'1. BASIL-rådata'!$I$3:$I$500,'X. Satser pensjonstilskudd'!$C47,BasilRadata[År],'0. Oppsett'!$C$9)</f>
        <v>0</v>
      </c>
      <c r="H47" s="177"/>
      <c r="I47" s="178" t="str">
        <f>IF(OR(E47="",H47="",NOT(AND(ISNUMBER(F47),ISNUMBER(H47)))),"",H47*F47*(1+'0. Oppsett'!$C$11))</f>
        <v/>
      </c>
    </row>
    <row r="48" spans="1:9" x14ac:dyDescent="0.25">
      <c r="A48" s="172">
        <v>44</v>
      </c>
      <c r="B48" s="122">
        <f t="array" ref="B48">_xlfn.UNIQUE('1.B BASIL-resultatregnskap'!C46:C243)</f>
        <v>0</v>
      </c>
      <c r="C48" s="250">
        <f t="array" ref="C48">_xlfn.UNIQUE('1.B BASIL-resultatregnskap'!B46:B243)</f>
        <v>0</v>
      </c>
      <c r="D48" s="174" t="str">
        <f>IFERROR(_xlfn.XLOOKUP($C48,factPensjon[Virksomhetsnr.],factPensjon[Forpliktelser]),"")</f>
        <v/>
      </c>
      <c r="E48" s="24"/>
      <c r="F48" s="175" t="str">
        <f>IFERROR(IF(E48="A",'0. Oppsett'!$C$23,IF(E48="B",'0. Oppsett'!$C$24,IF(E48="C",'0. Oppsett'!$C$25,""))),"")</f>
        <v/>
      </c>
      <c r="G48" s="176">
        <f>SUMIFS(BasilRadata[8E. Oppgi antall årsverk barnehagen har pensjonsforpliktelser for:],'1. BASIL-rådata'!$I$3:$I$500,'X. Satser pensjonstilskudd'!$C48,BasilRadata[År],'0. Oppsett'!$C$9)</f>
        <v>0</v>
      </c>
      <c r="H48" s="177"/>
      <c r="I48" s="178" t="str">
        <f>IF(OR(E48="",H48="",NOT(AND(ISNUMBER(F48),ISNUMBER(H48)))),"",H48*F48*(1+'0. Oppsett'!$C$11))</f>
        <v/>
      </c>
    </row>
    <row r="49" spans="1:9" x14ac:dyDescent="0.25">
      <c r="A49" s="172">
        <v>45</v>
      </c>
      <c r="B49" s="122">
        <f t="array" ref="B49">_xlfn.UNIQUE('1.B BASIL-resultatregnskap'!C47:C244)</f>
        <v>0</v>
      </c>
      <c r="C49" s="250">
        <f t="array" ref="C49">_xlfn.UNIQUE('1.B BASIL-resultatregnskap'!B47:B244)</f>
        <v>0</v>
      </c>
      <c r="D49" s="174" t="str">
        <f>IFERROR(_xlfn.XLOOKUP($C49,factPensjon[Virksomhetsnr.],factPensjon[Forpliktelser]),"")</f>
        <v/>
      </c>
      <c r="E49" s="24"/>
      <c r="F49" s="175" t="str">
        <f>IFERROR(IF(E49="A",'0. Oppsett'!$C$23,IF(E49="B",'0. Oppsett'!$C$24,IF(E49="C",'0. Oppsett'!$C$25,""))),"")</f>
        <v/>
      </c>
      <c r="G49" s="176">
        <f>SUMIFS(BasilRadata[8E. Oppgi antall årsverk barnehagen har pensjonsforpliktelser for:],'1. BASIL-rådata'!$I$3:$I$500,'X. Satser pensjonstilskudd'!$C49,BasilRadata[År],'0. Oppsett'!$C$9)</f>
        <v>0</v>
      </c>
      <c r="H49" s="177"/>
      <c r="I49" s="178" t="str">
        <f>IF(OR(E49="",H49="",NOT(AND(ISNUMBER(F49),ISNUMBER(H49)))),"",H49*F49*(1+'0. Oppsett'!$C$11))</f>
        <v/>
      </c>
    </row>
    <row r="50" spans="1:9" x14ac:dyDescent="0.25">
      <c r="A50" s="172">
        <v>46</v>
      </c>
      <c r="B50" s="122">
        <f t="array" ref="B50">_xlfn.UNIQUE('1.B BASIL-resultatregnskap'!C48:C245)</f>
        <v>0</v>
      </c>
      <c r="C50" s="250">
        <f t="array" ref="C50">_xlfn.UNIQUE('1.B BASIL-resultatregnskap'!B48:B245)</f>
        <v>0</v>
      </c>
      <c r="D50" s="174" t="str">
        <f>IFERROR(_xlfn.XLOOKUP($C50,factPensjon[Virksomhetsnr.],factPensjon[Forpliktelser]),"")</f>
        <v/>
      </c>
      <c r="E50" s="24"/>
      <c r="F50" s="175" t="str">
        <f>IFERROR(IF(E50="A",'0. Oppsett'!$C$23,IF(E50="B",'0. Oppsett'!$C$24,IF(E50="C",'0. Oppsett'!$C$25,""))),"")</f>
        <v/>
      </c>
      <c r="G50" s="176">
        <f>SUMIFS(BasilRadata[8E. Oppgi antall årsverk barnehagen har pensjonsforpliktelser for:],'1. BASIL-rådata'!$I$3:$I$500,'X. Satser pensjonstilskudd'!$C50,BasilRadata[År],'0. Oppsett'!$C$9)</f>
        <v>0</v>
      </c>
      <c r="H50" s="177"/>
      <c r="I50" s="178" t="str">
        <f>IF(OR(E50="",H50="",NOT(AND(ISNUMBER(F50),ISNUMBER(H50)))),"",H50*F50*(1+'0. Oppsett'!$C$11))</f>
        <v/>
      </c>
    </row>
    <row r="51" spans="1:9" x14ac:dyDescent="0.25">
      <c r="A51" s="172">
        <v>47</v>
      </c>
      <c r="B51" s="122">
        <f t="array" ref="B51">_xlfn.UNIQUE('1.B BASIL-resultatregnskap'!C49:C246)</f>
        <v>0</v>
      </c>
      <c r="C51" s="250">
        <f t="array" ref="C51">_xlfn.UNIQUE('1.B BASIL-resultatregnskap'!B49:B246)</f>
        <v>0</v>
      </c>
      <c r="D51" s="174" t="str">
        <f>IFERROR(_xlfn.XLOOKUP($C51,factPensjon[Virksomhetsnr.],factPensjon[Forpliktelser]),"")</f>
        <v/>
      </c>
      <c r="E51" s="24"/>
      <c r="F51" s="175" t="str">
        <f>IFERROR(IF(E51="A",'0. Oppsett'!$C$23,IF(E51="B",'0. Oppsett'!$C$24,IF(E51="C",'0. Oppsett'!$C$25,""))),"")</f>
        <v/>
      </c>
      <c r="G51" s="176">
        <f>SUMIFS(BasilRadata[8E. Oppgi antall årsverk barnehagen har pensjonsforpliktelser for:],'1. BASIL-rådata'!$I$3:$I$500,'X. Satser pensjonstilskudd'!$C51,BasilRadata[År],'0. Oppsett'!$C$9)</f>
        <v>0</v>
      </c>
      <c r="H51" s="177"/>
      <c r="I51" s="178" t="str">
        <f>IF(OR(E51="",H51="",NOT(AND(ISNUMBER(F51),ISNUMBER(H51)))),"",H51*F51*(1+'0. Oppsett'!$C$11))</f>
        <v/>
      </c>
    </row>
    <row r="52" spans="1:9" x14ac:dyDescent="0.25">
      <c r="A52" s="172">
        <v>48</v>
      </c>
      <c r="B52" s="122">
        <f t="array" ref="B52">_xlfn.UNIQUE('1.B BASIL-resultatregnskap'!C50:C247)</f>
        <v>0</v>
      </c>
      <c r="C52" s="250">
        <f t="array" ref="C52">_xlfn.UNIQUE('1.B BASIL-resultatregnskap'!B50:B247)</f>
        <v>0</v>
      </c>
      <c r="D52" s="174" t="str">
        <f>IFERROR(_xlfn.XLOOKUP($C52,factPensjon[Virksomhetsnr.],factPensjon[Forpliktelser]),"")</f>
        <v/>
      </c>
      <c r="E52" s="24"/>
      <c r="F52" s="175" t="str">
        <f>IFERROR(IF(E52="A",'0. Oppsett'!$C$23,IF(E52="B",'0. Oppsett'!$C$24,IF(E52="C",'0. Oppsett'!$C$25,""))),"")</f>
        <v/>
      </c>
      <c r="G52" s="176">
        <f>SUMIFS(BasilRadata[8E. Oppgi antall årsverk barnehagen har pensjonsforpliktelser for:],'1. BASIL-rådata'!$I$3:$I$500,'X. Satser pensjonstilskudd'!$C52,BasilRadata[År],'0. Oppsett'!$C$9)</f>
        <v>0</v>
      </c>
      <c r="H52" s="177"/>
      <c r="I52" s="178" t="str">
        <f>IF(OR(E52="",H52="",NOT(AND(ISNUMBER(F52),ISNUMBER(H52)))),"",H52*F52*(1+'0. Oppsett'!$C$11))</f>
        <v/>
      </c>
    </row>
    <row r="53" spans="1:9" x14ac:dyDescent="0.25">
      <c r="A53" s="172">
        <v>49</v>
      </c>
      <c r="B53" s="122">
        <f t="array" ref="B53">_xlfn.UNIQUE('1.B BASIL-resultatregnskap'!C51:C248)</f>
        <v>0</v>
      </c>
      <c r="C53" s="250">
        <f t="array" ref="C53">_xlfn.UNIQUE('1.B BASIL-resultatregnskap'!B51:B248)</f>
        <v>0</v>
      </c>
      <c r="D53" s="174" t="str">
        <f>IFERROR(_xlfn.XLOOKUP($C53,factPensjon[Virksomhetsnr.],factPensjon[Forpliktelser]),"")</f>
        <v/>
      </c>
      <c r="E53" s="24"/>
      <c r="F53" s="175" t="str">
        <f>IFERROR(IF(E53="A",'0. Oppsett'!$C$23,IF(E53="B",'0. Oppsett'!$C$24,IF(E53="C",'0. Oppsett'!$C$25,""))),"")</f>
        <v/>
      </c>
      <c r="G53" s="176">
        <f>SUMIFS(BasilRadata[8E. Oppgi antall årsverk barnehagen har pensjonsforpliktelser for:],'1. BASIL-rådata'!$I$3:$I$500,'X. Satser pensjonstilskudd'!$C53,BasilRadata[År],'0. Oppsett'!$C$9)</f>
        <v>0</v>
      </c>
      <c r="H53" s="177"/>
      <c r="I53" s="178" t="str">
        <f>IF(OR(E53="",H53="",NOT(AND(ISNUMBER(F53),ISNUMBER(H53)))),"",H53*F53*(1+'0. Oppsett'!$C$11))</f>
        <v/>
      </c>
    </row>
    <row r="54" spans="1:9" x14ac:dyDescent="0.25">
      <c r="A54" s="172">
        <v>50</v>
      </c>
      <c r="B54" s="122">
        <f t="array" ref="B54">_xlfn.UNIQUE('1.B BASIL-resultatregnskap'!C52:C249)</f>
        <v>0</v>
      </c>
      <c r="C54" s="250">
        <f t="array" ref="C54">_xlfn.UNIQUE('1.B BASIL-resultatregnskap'!B52:B249)</f>
        <v>0</v>
      </c>
      <c r="D54" s="174" t="str">
        <f>IFERROR(_xlfn.XLOOKUP($C54,factPensjon[Virksomhetsnr.],factPensjon[Forpliktelser]),"")</f>
        <v/>
      </c>
      <c r="E54" s="24"/>
      <c r="F54" s="175" t="str">
        <f>IFERROR(IF(E54="A",'0. Oppsett'!$C$23,IF(E54="B",'0. Oppsett'!$C$24,IF(E54="C",'0. Oppsett'!$C$25,""))),"")</f>
        <v/>
      </c>
      <c r="G54" s="176">
        <f>SUMIFS(BasilRadata[8E. Oppgi antall årsverk barnehagen har pensjonsforpliktelser for:],'1. BASIL-rådata'!$I$3:$I$500,'X. Satser pensjonstilskudd'!$C54,BasilRadata[År],'0. Oppsett'!$C$9)</f>
        <v>0</v>
      </c>
      <c r="H54" s="177"/>
      <c r="I54" s="178" t="str">
        <f>IF(OR(E54="",H54="",NOT(AND(ISNUMBER(F54),ISNUMBER(H54)))),"",H54*F54*(1+'0. Oppsett'!$C$11))</f>
        <v/>
      </c>
    </row>
    <row r="55" spans="1:9" x14ac:dyDescent="0.25">
      <c r="A55" s="172">
        <v>51</v>
      </c>
      <c r="B55" s="122">
        <f t="array" ref="B55">_xlfn.UNIQUE('1.B BASIL-resultatregnskap'!C53:C250)</f>
        <v>0</v>
      </c>
      <c r="C55" s="250">
        <f t="array" ref="C55">_xlfn.UNIQUE('1.B BASIL-resultatregnskap'!B53:B250)</f>
        <v>0</v>
      </c>
      <c r="D55" s="174" t="str">
        <f>IFERROR(_xlfn.XLOOKUP($C55,factPensjon[Virksomhetsnr.],factPensjon[Forpliktelser]),"")</f>
        <v/>
      </c>
      <c r="E55" s="24"/>
      <c r="F55" s="175" t="str">
        <f>IFERROR(IF(E55="A",'0. Oppsett'!$C$23,IF(E55="B",'0. Oppsett'!$C$24,IF(E55="C",'0. Oppsett'!$C$25,""))),"")</f>
        <v/>
      </c>
      <c r="G55" s="176">
        <f>SUMIFS(BasilRadata[8E. Oppgi antall årsverk barnehagen har pensjonsforpliktelser for:],'1. BASIL-rådata'!$I$3:$I$500,'X. Satser pensjonstilskudd'!$C55,BasilRadata[År],'0. Oppsett'!$C$9)</f>
        <v>0</v>
      </c>
      <c r="H55" s="177"/>
      <c r="I55" s="178" t="str">
        <f>IF(OR(E55="",H55="",NOT(AND(ISNUMBER(F55),ISNUMBER(H55)))),"",H55*F55*(1+'0. Oppsett'!$C$11))</f>
        <v/>
      </c>
    </row>
    <row r="56" spans="1:9" x14ac:dyDescent="0.25">
      <c r="A56" s="172">
        <v>52</v>
      </c>
      <c r="B56" s="122">
        <f t="array" ref="B56">_xlfn.UNIQUE('1.B BASIL-resultatregnskap'!C54:C251)</f>
        <v>0</v>
      </c>
      <c r="C56" s="250">
        <f t="array" ref="C56">_xlfn.UNIQUE('1.B BASIL-resultatregnskap'!B54:B251)</f>
        <v>0</v>
      </c>
      <c r="D56" s="174" t="str">
        <f>IFERROR(_xlfn.XLOOKUP($C56,factPensjon[Virksomhetsnr.],factPensjon[Forpliktelser]),"")</f>
        <v/>
      </c>
      <c r="E56" s="24"/>
      <c r="F56" s="175" t="str">
        <f>IFERROR(IF(E56="A",'0. Oppsett'!$C$23,IF(E56="B",'0. Oppsett'!$C$24,IF(E56="C",'0. Oppsett'!$C$25,""))),"")</f>
        <v/>
      </c>
      <c r="G56" s="176">
        <f>SUMIFS(BasilRadata[8E. Oppgi antall årsverk barnehagen har pensjonsforpliktelser for:],'1. BASIL-rådata'!$I$3:$I$500,'X. Satser pensjonstilskudd'!$C56,BasilRadata[År],'0. Oppsett'!$C$9)</f>
        <v>0</v>
      </c>
      <c r="H56" s="177"/>
      <c r="I56" s="178" t="str">
        <f>IF(OR(E56="",H56="",NOT(AND(ISNUMBER(F56),ISNUMBER(H56)))),"",H56*F56*(1+'0. Oppsett'!$C$11))</f>
        <v/>
      </c>
    </row>
    <row r="57" spans="1:9" x14ac:dyDescent="0.25">
      <c r="A57" s="172">
        <v>53</v>
      </c>
      <c r="B57" s="122">
        <f t="array" ref="B57">_xlfn.UNIQUE('1.B BASIL-resultatregnskap'!C55:C252)</f>
        <v>0</v>
      </c>
      <c r="C57" s="250">
        <f t="array" ref="C57">_xlfn.UNIQUE('1.B BASIL-resultatregnskap'!B55:B252)</f>
        <v>0</v>
      </c>
      <c r="D57" s="174" t="str">
        <f>IFERROR(_xlfn.XLOOKUP($C57,factPensjon[Virksomhetsnr.],factPensjon[Forpliktelser]),"")</f>
        <v/>
      </c>
      <c r="E57" s="24"/>
      <c r="F57" s="175" t="str">
        <f>IFERROR(IF(E57="A",'0. Oppsett'!$C$23,IF(E57="B",'0. Oppsett'!$C$24,IF(E57="C",'0. Oppsett'!$C$25,""))),"")</f>
        <v/>
      </c>
      <c r="G57" s="176">
        <f>SUMIFS(BasilRadata[8E. Oppgi antall årsverk barnehagen har pensjonsforpliktelser for:],'1. BASIL-rådata'!$I$3:$I$500,'X. Satser pensjonstilskudd'!$C57,BasilRadata[År],'0. Oppsett'!$C$9)</f>
        <v>0</v>
      </c>
      <c r="H57" s="177"/>
      <c r="I57" s="178" t="str">
        <f>IF(OR(E57="",H57="",NOT(AND(ISNUMBER(F57),ISNUMBER(H57)))),"",H57*F57*(1+'0. Oppsett'!$C$11))</f>
        <v/>
      </c>
    </row>
    <row r="58" spans="1:9" x14ac:dyDescent="0.25">
      <c r="A58" s="172">
        <v>54</v>
      </c>
      <c r="B58" s="122">
        <f t="array" ref="B58">_xlfn.UNIQUE('1.B BASIL-resultatregnskap'!C56:C253)</f>
        <v>0</v>
      </c>
      <c r="C58" s="250">
        <f t="array" ref="C58">_xlfn.UNIQUE('1.B BASIL-resultatregnskap'!B56:B253)</f>
        <v>0</v>
      </c>
      <c r="D58" s="174" t="str">
        <f>IFERROR(_xlfn.XLOOKUP($C58,factPensjon[Virksomhetsnr.],factPensjon[Forpliktelser]),"")</f>
        <v/>
      </c>
      <c r="E58" s="24"/>
      <c r="F58" s="175" t="str">
        <f>IFERROR(IF(E58="A",'0. Oppsett'!$C$23,IF(E58="B",'0. Oppsett'!$C$24,IF(E58="C",'0. Oppsett'!$C$25,""))),"")</f>
        <v/>
      </c>
      <c r="G58" s="176">
        <f>SUMIFS(BasilRadata[8E. Oppgi antall årsverk barnehagen har pensjonsforpliktelser for:],'1. BASIL-rådata'!$I$3:$I$500,'X. Satser pensjonstilskudd'!$C58,BasilRadata[År],'0. Oppsett'!$C$9)</f>
        <v>0</v>
      </c>
      <c r="H58" s="177"/>
      <c r="I58" s="178" t="str">
        <f>IF(OR(E58="",H58="",NOT(AND(ISNUMBER(F58),ISNUMBER(H58)))),"",H58*F58*(1+'0. Oppsett'!$C$11))</f>
        <v/>
      </c>
    </row>
    <row r="59" spans="1:9" x14ac:dyDescent="0.25">
      <c r="A59" s="172">
        <v>55</v>
      </c>
      <c r="B59" s="122">
        <f t="array" ref="B59">_xlfn.UNIQUE('1.B BASIL-resultatregnskap'!C57:C254)</f>
        <v>0</v>
      </c>
      <c r="C59" s="250">
        <f t="array" ref="C59">_xlfn.UNIQUE('1.B BASIL-resultatregnskap'!B57:B254)</f>
        <v>0</v>
      </c>
      <c r="D59" s="174" t="str">
        <f>IFERROR(_xlfn.XLOOKUP($C59,factPensjon[Virksomhetsnr.],factPensjon[Forpliktelser]),"")</f>
        <v/>
      </c>
      <c r="E59" s="24"/>
      <c r="F59" s="175" t="str">
        <f>IFERROR(IF(E59="A",'0. Oppsett'!$C$23,IF(E59="B",'0. Oppsett'!$C$24,IF(E59="C",'0. Oppsett'!$C$25,""))),"")</f>
        <v/>
      </c>
      <c r="G59" s="176">
        <f>SUMIFS(BasilRadata[8E. Oppgi antall årsverk barnehagen har pensjonsforpliktelser for:],'1. BASIL-rådata'!$I$3:$I$500,'X. Satser pensjonstilskudd'!$C59,BasilRadata[År],'0. Oppsett'!$C$9)</f>
        <v>0</v>
      </c>
      <c r="H59" s="177"/>
      <c r="I59" s="178" t="str">
        <f>IF(OR(E59="",H59="",NOT(AND(ISNUMBER(F59),ISNUMBER(H59)))),"",H59*F59*(1+'0. Oppsett'!$C$11))</f>
        <v/>
      </c>
    </row>
    <row r="60" spans="1:9" x14ac:dyDescent="0.25">
      <c r="A60" s="172">
        <v>56</v>
      </c>
      <c r="B60" s="122">
        <f t="array" ref="B60">_xlfn.UNIQUE('1.B BASIL-resultatregnskap'!C58:C255)</f>
        <v>0</v>
      </c>
      <c r="C60" s="250">
        <f t="array" ref="C60">_xlfn.UNIQUE('1.B BASIL-resultatregnskap'!B58:B255)</f>
        <v>0</v>
      </c>
      <c r="D60" s="174" t="str">
        <f>IFERROR(_xlfn.XLOOKUP($C60,factPensjon[Virksomhetsnr.],factPensjon[Forpliktelser]),"")</f>
        <v/>
      </c>
      <c r="E60" s="24"/>
      <c r="F60" s="175" t="str">
        <f>IFERROR(IF(E60="A",'0. Oppsett'!$C$23,IF(E60="B",'0. Oppsett'!$C$24,IF(E60="C",'0. Oppsett'!$C$25,""))),"")</f>
        <v/>
      </c>
      <c r="G60" s="176">
        <f>SUMIFS(BasilRadata[8E. Oppgi antall årsverk barnehagen har pensjonsforpliktelser for:],'1. BASIL-rådata'!$I$3:$I$500,'X. Satser pensjonstilskudd'!$C60,BasilRadata[År],'0. Oppsett'!$C$9)</f>
        <v>0</v>
      </c>
      <c r="H60" s="177"/>
      <c r="I60" s="178" t="str">
        <f>IF(OR(E60="",H60="",NOT(AND(ISNUMBER(F60),ISNUMBER(H60)))),"",H60*F60*(1+'0. Oppsett'!$C$11))</f>
        <v/>
      </c>
    </row>
    <row r="61" spans="1:9" x14ac:dyDescent="0.25">
      <c r="A61" s="172">
        <v>57</v>
      </c>
      <c r="B61" s="122">
        <f t="array" ref="B61">_xlfn.UNIQUE('1.B BASIL-resultatregnskap'!C59:C256)</f>
        <v>0</v>
      </c>
      <c r="C61" s="250">
        <f t="array" ref="C61">_xlfn.UNIQUE('1.B BASIL-resultatregnskap'!B59:B256)</f>
        <v>0</v>
      </c>
      <c r="D61" s="174" t="str">
        <f>IFERROR(_xlfn.XLOOKUP($C61,factPensjon[Virksomhetsnr.],factPensjon[Forpliktelser]),"")</f>
        <v/>
      </c>
      <c r="E61" s="24"/>
      <c r="F61" s="175" t="str">
        <f>IFERROR(IF(E61="A",'0. Oppsett'!$C$23,IF(E61="B",'0. Oppsett'!$C$24,IF(E61="C",'0. Oppsett'!$C$25,""))),"")</f>
        <v/>
      </c>
      <c r="G61" s="176">
        <f>SUMIFS(BasilRadata[8E. Oppgi antall årsverk barnehagen har pensjonsforpliktelser for:],'1. BASIL-rådata'!$I$3:$I$500,'X. Satser pensjonstilskudd'!$C61,BasilRadata[År],'0. Oppsett'!$C$9)</f>
        <v>0</v>
      </c>
      <c r="H61" s="177"/>
      <c r="I61" s="178" t="str">
        <f>IF(OR(E61="",H61="",NOT(AND(ISNUMBER(F61),ISNUMBER(H61)))),"",H61*F61*(1+'0. Oppsett'!$C$11))</f>
        <v/>
      </c>
    </row>
    <row r="62" spans="1:9" x14ac:dyDescent="0.25">
      <c r="A62" s="172">
        <v>58</v>
      </c>
      <c r="B62" s="122">
        <f t="array" ref="B62">_xlfn.UNIQUE('1.B BASIL-resultatregnskap'!C60:C257)</f>
        <v>0</v>
      </c>
      <c r="C62" s="250">
        <f t="array" ref="C62">_xlfn.UNIQUE('1.B BASIL-resultatregnskap'!B60:B257)</f>
        <v>0</v>
      </c>
      <c r="D62" s="174" t="str">
        <f>IFERROR(_xlfn.XLOOKUP($C62,factPensjon[Virksomhetsnr.],factPensjon[Forpliktelser]),"")</f>
        <v/>
      </c>
      <c r="E62" s="24"/>
      <c r="F62" s="175" t="str">
        <f>IFERROR(IF(E62="A",'0. Oppsett'!$C$23,IF(E62="B",'0. Oppsett'!$C$24,IF(E62="C",'0. Oppsett'!$C$25,""))),"")</f>
        <v/>
      </c>
      <c r="G62" s="176">
        <f>SUMIFS(BasilRadata[8E. Oppgi antall årsverk barnehagen har pensjonsforpliktelser for:],'1. BASIL-rådata'!$I$3:$I$500,'X. Satser pensjonstilskudd'!$C62,BasilRadata[År],'0. Oppsett'!$C$9)</f>
        <v>0</v>
      </c>
      <c r="H62" s="177"/>
      <c r="I62" s="178" t="str">
        <f>IF(OR(E62="",H62="",NOT(AND(ISNUMBER(F62),ISNUMBER(H62)))),"",H62*F62*(1+'0. Oppsett'!$C$11))</f>
        <v/>
      </c>
    </row>
    <row r="63" spans="1:9" x14ac:dyDescent="0.25">
      <c r="A63" s="172">
        <v>59</v>
      </c>
      <c r="B63" s="122">
        <f t="array" ref="B63">_xlfn.UNIQUE('1.B BASIL-resultatregnskap'!C61:C258)</f>
        <v>0</v>
      </c>
      <c r="C63" s="250">
        <f t="array" ref="C63">_xlfn.UNIQUE('1.B BASIL-resultatregnskap'!B61:B258)</f>
        <v>0</v>
      </c>
      <c r="D63" s="174" t="str">
        <f>IFERROR(_xlfn.XLOOKUP($C63,factPensjon[Virksomhetsnr.],factPensjon[Forpliktelser]),"")</f>
        <v/>
      </c>
      <c r="E63" s="24"/>
      <c r="F63" s="175" t="str">
        <f>IFERROR(IF(E63="A",'0. Oppsett'!$C$23,IF(E63="B",'0. Oppsett'!$C$24,IF(E63="C",'0. Oppsett'!$C$25,""))),"")</f>
        <v/>
      </c>
      <c r="G63" s="176">
        <f>SUMIFS(BasilRadata[8E. Oppgi antall årsverk barnehagen har pensjonsforpliktelser for:],'1. BASIL-rådata'!$I$3:$I$500,'X. Satser pensjonstilskudd'!$C63,BasilRadata[År],'0. Oppsett'!$C$9)</f>
        <v>0</v>
      </c>
      <c r="H63" s="177"/>
      <c r="I63" s="178" t="str">
        <f>IF(OR(E63="",H63="",NOT(AND(ISNUMBER(F63),ISNUMBER(H63)))),"",H63*F63*(1+'0. Oppsett'!$C$11))</f>
        <v/>
      </c>
    </row>
    <row r="64" spans="1:9" x14ac:dyDescent="0.25">
      <c r="A64" s="172">
        <v>60</v>
      </c>
      <c r="B64" s="122">
        <f t="array" ref="B64">_xlfn.UNIQUE('1.B BASIL-resultatregnskap'!C62:C259)</f>
        <v>0</v>
      </c>
      <c r="C64" s="250">
        <f t="array" ref="C64">_xlfn.UNIQUE('1.B BASIL-resultatregnskap'!B62:B259)</f>
        <v>0</v>
      </c>
      <c r="D64" s="174" t="str">
        <f>IFERROR(_xlfn.XLOOKUP($C64,factPensjon[Virksomhetsnr.],factPensjon[Forpliktelser]),"")</f>
        <v/>
      </c>
      <c r="E64" s="24"/>
      <c r="F64" s="175" t="str">
        <f>IFERROR(IF(E64="A",'0. Oppsett'!$C$23,IF(E64="B",'0. Oppsett'!$C$24,IF(E64="C",'0. Oppsett'!$C$25,""))),"")</f>
        <v/>
      </c>
      <c r="G64" s="176">
        <f>SUMIFS(BasilRadata[8E. Oppgi antall årsverk barnehagen har pensjonsforpliktelser for:],'1. BASIL-rådata'!$I$3:$I$500,'X. Satser pensjonstilskudd'!$C64,BasilRadata[År],'0. Oppsett'!$C$9)</f>
        <v>0</v>
      </c>
      <c r="H64" s="177"/>
      <c r="I64" s="178" t="str">
        <f>IF(OR(E64="",H64="",NOT(AND(ISNUMBER(F64),ISNUMBER(H64)))),"",H64*F64*(1+'0. Oppsett'!$C$11))</f>
        <v/>
      </c>
    </row>
    <row r="65" spans="1:9" x14ac:dyDescent="0.25">
      <c r="A65" s="172">
        <v>61</v>
      </c>
      <c r="B65" s="122">
        <f t="array" ref="B65">_xlfn.UNIQUE('1.B BASIL-resultatregnskap'!C63:C260)</f>
        <v>0</v>
      </c>
      <c r="C65" s="250">
        <f t="array" ref="C65">_xlfn.UNIQUE('1.B BASIL-resultatregnskap'!B63:B260)</f>
        <v>0</v>
      </c>
      <c r="D65" s="174" t="str">
        <f>IFERROR(_xlfn.XLOOKUP($C65,factPensjon[Virksomhetsnr.],factPensjon[Forpliktelser]),"")</f>
        <v/>
      </c>
      <c r="E65" s="24"/>
      <c r="F65" s="175" t="str">
        <f>IFERROR(IF(E65="A",'0. Oppsett'!$C$23,IF(E65="B",'0. Oppsett'!$C$24,IF(E65="C",'0. Oppsett'!$C$25,""))),"")</f>
        <v/>
      </c>
      <c r="G65" s="176">
        <f>SUMIFS(BasilRadata[8E. Oppgi antall årsverk barnehagen har pensjonsforpliktelser for:],'1. BASIL-rådata'!$I$3:$I$500,'X. Satser pensjonstilskudd'!$C65,BasilRadata[År],'0. Oppsett'!$C$9)</f>
        <v>0</v>
      </c>
      <c r="H65" s="177"/>
      <c r="I65" s="178" t="str">
        <f>IF(OR(E65="",H65="",NOT(AND(ISNUMBER(F65),ISNUMBER(H65)))),"",H65*F65*(1+'0. Oppsett'!$C$11))</f>
        <v/>
      </c>
    </row>
    <row r="66" spans="1:9" x14ac:dyDescent="0.25">
      <c r="A66" s="172">
        <v>62</v>
      </c>
      <c r="B66" s="122">
        <f t="array" ref="B66">_xlfn.UNIQUE('1.B BASIL-resultatregnskap'!C64:C261)</f>
        <v>0</v>
      </c>
      <c r="C66" s="250">
        <f t="array" ref="C66">_xlfn.UNIQUE('1.B BASIL-resultatregnskap'!B64:B261)</f>
        <v>0</v>
      </c>
      <c r="D66" s="174" t="str">
        <f>IFERROR(_xlfn.XLOOKUP($C66,factPensjon[Virksomhetsnr.],factPensjon[Forpliktelser]),"")</f>
        <v/>
      </c>
      <c r="E66" s="24"/>
      <c r="F66" s="175" t="str">
        <f>IFERROR(IF(E66="A",'0. Oppsett'!$C$23,IF(E66="B",'0. Oppsett'!$C$24,IF(E66="C",'0. Oppsett'!$C$25,""))),"")</f>
        <v/>
      </c>
      <c r="G66" s="176">
        <f>SUMIFS(BasilRadata[8E. Oppgi antall årsverk barnehagen har pensjonsforpliktelser for:],'1. BASIL-rådata'!$I$3:$I$500,'X. Satser pensjonstilskudd'!$C66,BasilRadata[År],'0. Oppsett'!$C$9)</f>
        <v>0</v>
      </c>
      <c r="H66" s="177"/>
      <c r="I66" s="178" t="str">
        <f>IF(OR(E66="",H66="",NOT(AND(ISNUMBER(F66),ISNUMBER(H66)))),"",H66*F66*(1+'0. Oppsett'!$C$11))</f>
        <v/>
      </c>
    </row>
    <row r="67" spans="1:9" x14ac:dyDescent="0.25">
      <c r="A67" s="172">
        <v>63</v>
      </c>
      <c r="B67" s="122">
        <f t="array" ref="B67">_xlfn.UNIQUE('1.B BASIL-resultatregnskap'!C65:C262)</f>
        <v>0</v>
      </c>
      <c r="C67" s="250">
        <f t="array" ref="C67">_xlfn.UNIQUE('1.B BASIL-resultatregnskap'!B65:B262)</f>
        <v>0</v>
      </c>
      <c r="D67" s="174" t="str">
        <f>IFERROR(_xlfn.XLOOKUP($C67,factPensjon[Virksomhetsnr.],factPensjon[Forpliktelser]),"")</f>
        <v/>
      </c>
      <c r="E67" s="24"/>
      <c r="F67" s="175" t="str">
        <f>IFERROR(IF(E67="A",'0. Oppsett'!$C$23,IF(E67="B",'0. Oppsett'!$C$24,IF(E67="C",'0. Oppsett'!$C$25,""))),"")</f>
        <v/>
      </c>
      <c r="G67" s="176">
        <f>SUMIFS(BasilRadata[8E. Oppgi antall årsverk barnehagen har pensjonsforpliktelser for:],'1. BASIL-rådata'!$I$3:$I$500,'X. Satser pensjonstilskudd'!$C67,BasilRadata[År],'0. Oppsett'!$C$9)</f>
        <v>0</v>
      </c>
      <c r="H67" s="177"/>
      <c r="I67" s="178" t="str">
        <f>IF(OR(E67="",H67="",NOT(AND(ISNUMBER(F67),ISNUMBER(H67)))),"",H67*F67*(1+'0. Oppsett'!$C$11))</f>
        <v/>
      </c>
    </row>
    <row r="68" spans="1:9" x14ac:dyDescent="0.25">
      <c r="A68" s="172">
        <v>64</v>
      </c>
      <c r="B68" s="122">
        <f t="array" ref="B68">_xlfn.UNIQUE('1.B BASIL-resultatregnskap'!C66:C263)</f>
        <v>0</v>
      </c>
      <c r="C68" s="250">
        <f t="array" ref="C68">_xlfn.UNIQUE('1.B BASIL-resultatregnskap'!B66:B263)</f>
        <v>0</v>
      </c>
      <c r="D68" s="174" t="str">
        <f>IFERROR(_xlfn.XLOOKUP($C68,factPensjon[Virksomhetsnr.],factPensjon[Forpliktelser]),"")</f>
        <v/>
      </c>
      <c r="E68" s="24"/>
      <c r="F68" s="175" t="str">
        <f>IFERROR(IF(E68="A",'0. Oppsett'!$C$23,IF(E68="B",'0. Oppsett'!$C$24,IF(E68="C",'0. Oppsett'!$C$25,""))),"")</f>
        <v/>
      </c>
      <c r="G68" s="176">
        <f>SUMIFS(BasilRadata[8E. Oppgi antall årsverk barnehagen har pensjonsforpliktelser for:],'1. BASIL-rådata'!$I$3:$I$500,'X. Satser pensjonstilskudd'!$C68,BasilRadata[År],'0. Oppsett'!$C$9)</f>
        <v>0</v>
      </c>
      <c r="H68" s="177"/>
      <c r="I68" s="178" t="str">
        <f>IF(OR(E68="",H68="",NOT(AND(ISNUMBER(F68),ISNUMBER(H68)))),"",H68*F68*(1+'0. Oppsett'!$C$11))</f>
        <v/>
      </c>
    </row>
    <row r="69" spans="1:9" x14ac:dyDescent="0.25">
      <c r="A69" s="172">
        <v>65</v>
      </c>
      <c r="B69" s="122">
        <f t="array" ref="B69">_xlfn.UNIQUE('1.B BASIL-resultatregnskap'!C67:C264)</f>
        <v>0</v>
      </c>
      <c r="C69" s="250">
        <f t="array" ref="C69">_xlfn.UNIQUE('1.B BASIL-resultatregnskap'!B67:B264)</f>
        <v>0</v>
      </c>
      <c r="D69" s="174" t="str">
        <f>IFERROR(_xlfn.XLOOKUP($C69,factPensjon[Virksomhetsnr.],factPensjon[Forpliktelser]),"")</f>
        <v/>
      </c>
      <c r="E69" s="24"/>
      <c r="F69" s="175" t="str">
        <f>IFERROR(IF(E69="A",'0. Oppsett'!$C$23,IF(E69="B",'0. Oppsett'!$C$24,IF(E69="C",'0. Oppsett'!$C$25,""))),"")</f>
        <v/>
      </c>
      <c r="G69" s="176">
        <f>SUMIFS(BasilRadata[8E. Oppgi antall årsverk barnehagen har pensjonsforpliktelser for:],'1. BASIL-rådata'!$I$3:$I$500,'X. Satser pensjonstilskudd'!$C69,BasilRadata[År],'0. Oppsett'!$C$9)</f>
        <v>0</v>
      </c>
      <c r="H69" s="177"/>
      <c r="I69" s="178" t="str">
        <f>IF(OR(E69="",H69="",NOT(AND(ISNUMBER(F69),ISNUMBER(H69)))),"",H69*F69*(1+'0. Oppsett'!$C$11))</f>
        <v/>
      </c>
    </row>
    <row r="70" spans="1:9" x14ac:dyDescent="0.25">
      <c r="A70" s="172">
        <v>66</v>
      </c>
      <c r="B70" s="122">
        <f t="array" ref="B70">_xlfn.UNIQUE('1.B BASIL-resultatregnskap'!C68:C265)</f>
        <v>0</v>
      </c>
      <c r="C70" s="250">
        <f t="array" ref="C70">_xlfn.UNIQUE('1.B BASIL-resultatregnskap'!B68:B265)</f>
        <v>0</v>
      </c>
      <c r="D70" s="174" t="str">
        <f>IFERROR(_xlfn.XLOOKUP($C70,factPensjon[Virksomhetsnr.],factPensjon[Forpliktelser]),"")</f>
        <v/>
      </c>
      <c r="E70" s="24"/>
      <c r="F70" s="175" t="str">
        <f>IFERROR(IF(E70="A",'0. Oppsett'!$C$23,IF(E70="B",'0. Oppsett'!$C$24,IF(E70="C",'0. Oppsett'!$C$25,""))),"")</f>
        <v/>
      </c>
      <c r="G70" s="176">
        <f>SUMIFS(BasilRadata[8E. Oppgi antall årsverk barnehagen har pensjonsforpliktelser for:],'1. BASIL-rådata'!$I$3:$I$500,'X. Satser pensjonstilskudd'!$C70,BasilRadata[År],'0. Oppsett'!$C$9)</f>
        <v>0</v>
      </c>
      <c r="H70" s="177"/>
      <c r="I70" s="178" t="str">
        <f>IF(OR(E70="",H70="",NOT(AND(ISNUMBER(F70),ISNUMBER(H70)))),"",H70*F70*(1+'0. Oppsett'!$C$11))</f>
        <v/>
      </c>
    </row>
    <row r="71" spans="1:9" x14ac:dyDescent="0.25">
      <c r="A71" s="172">
        <v>67</v>
      </c>
      <c r="B71" s="122">
        <f t="array" ref="B71">_xlfn.UNIQUE('1.B BASIL-resultatregnskap'!C69:C266)</f>
        <v>0</v>
      </c>
      <c r="C71" s="250">
        <f t="array" ref="C71">_xlfn.UNIQUE('1.B BASIL-resultatregnskap'!B69:B266)</f>
        <v>0</v>
      </c>
      <c r="D71" s="174" t="str">
        <f>IFERROR(_xlfn.XLOOKUP($C71,factPensjon[Virksomhetsnr.],factPensjon[Forpliktelser]),"")</f>
        <v/>
      </c>
      <c r="E71" s="24"/>
      <c r="F71" s="175" t="str">
        <f>IFERROR(IF(E71="A",'0. Oppsett'!$C$23,IF(E71="B",'0. Oppsett'!$C$24,IF(E71="C",'0. Oppsett'!$C$25,""))),"")</f>
        <v/>
      </c>
      <c r="G71" s="176">
        <f>SUMIFS(BasilRadata[8E. Oppgi antall årsverk barnehagen har pensjonsforpliktelser for:],'1. BASIL-rådata'!$I$3:$I$500,'X. Satser pensjonstilskudd'!$C71,BasilRadata[År],'0. Oppsett'!$C$9)</f>
        <v>0</v>
      </c>
      <c r="H71" s="177"/>
      <c r="I71" s="178" t="str">
        <f>IF(OR(E71="",H71="",NOT(AND(ISNUMBER(F71),ISNUMBER(H71)))),"",H71*F71*(1+'0. Oppsett'!$C$11))</f>
        <v/>
      </c>
    </row>
    <row r="72" spans="1:9" x14ac:dyDescent="0.25">
      <c r="A72" s="172">
        <v>68</v>
      </c>
      <c r="B72" s="122">
        <f t="array" ref="B72">_xlfn.UNIQUE('1.B BASIL-resultatregnskap'!C70:C267)</f>
        <v>0</v>
      </c>
      <c r="C72" s="250">
        <f t="array" ref="C72">_xlfn.UNIQUE('1.B BASIL-resultatregnskap'!B70:B267)</f>
        <v>0</v>
      </c>
      <c r="D72" s="174" t="str">
        <f>IFERROR(_xlfn.XLOOKUP($C72,factPensjon[Virksomhetsnr.],factPensjon[Forpliktelser]),"")</f>
        <v/>
      </c>
      <c r="E72" s="24"/>
      <c r="F72" s="175" t="str">
        <f>IFERROR(IF(E72="A",'0. Oppsett'!$C$23,IF(E72="B",'0. Oppsett'!$C$24,IF(E72="C",'0. Oppsett'!$C$25,""))),"")</f>
        <v/>
      </c>
      <c r="G72" s="176">
        <f>SUMIFS(BasilRadata[8E. Oppgi antall årsverk barnehagen har pensjonsforpliktelser for:],'1. BASIL-rådata'!$I$3:$I$500,'X. Satser pensjonstilskudd'!$C72,BasilRadata[År],'0. Oppsett'!$C$9)</f>
        <v>0</v>
      </c>
      <c r="H72" s="177"/>
      <c r="I72" s="178" t="str">
        <f>IF(OR(E72="",H72="",NOT(AND(ISNUMBER(F72),ISNUMBER(H72)))),"",H72*F72*(1+'0. Oppsett'!$C$11))</f>
        <v/>
      </c>
    </row>
    <row r="73" spans="1:9" x14ac:dyDescent="0.25">
      <c r="A73" s="172">
        <v>69</v>
      </c>
      <c r="B73" s="122">
        <f t="array" ref="B73">_xlfn.UNIQUE('1.B BASIL-resultatregnskap'!C71:C268)</f>
        <v>0</v>
      </c>
      <c r="C73" s="250">
        <f t="array" ref="C73">_xlfn.UNIQUE('1.B BASIL-resultatregnskap'!B71:B268)</f>
        <v>0</v>
      </c>
      <c r="D73" s="174" t="str">
        <f>IFERROR(_xlfn.XLOOKUP($C73,factPensjon[Virksomhetsnr.],factPensjon[Forpliktelser]),"")</f>
        <v/>
      </c>
      <c r="E73" s="24"/>
      <c r="F73" s="175" t="str">
        <f>IFERROR(IF(E73="A",'0. Oppsett'!$C$23,IF(E73="B",'0. Oppsett'!$C$24,IF(E73="C",'0. Oppsett'!$C$25,""))),"")</f>
        <v/>
      </c>
      <c r="G73" s="176">
        <f>SUMIFS(BasilRadata[8E. Oppgi antall årsverk barnehagen har pensjonsforpliktelser for:],'1. BASIL-rådata'!$I$3:$I$500,'X. Satser pensjonstilskudd'!$C73,BasilRadata[År],'0. Oppsett'!$C$9)</f>
        <v>0</v>
      </c>
      <c r="H73" s="177"/>
      <c r="I73" s="178" t="str">
        <f>IF(OR(E73="",H73="",NOT(AND(ISNUMBER(F73),ISNUMBER(H73)))),"",H73*F73*(1+'0. Oppsett'!$C$11))</f>
        <v/>
      </c>
    </row>
    <row r="74" spans="1:9" x14ac:dyDescent="0.25">
      <c r="A74" s="172">
        <v>70</v>
      </c>
      <c r="B74" s="122">
        <f t="array" ref="B74">_xlfn.UNIQUE('1.B BASIL-resultatregnskap'!C72:C269)</f>
        <v>0</v>
      </c>
      <c r="C74" s="250">
        <f t="array" ref="C74">_xlfn.UNIQUE('1.B BASIL-resultatregnskap'!B72:B269)</f>
        <v>0</v>
      </c>
      <c r="D74" s="174" t="str">
        <f>IFERROR(_xlfn.XLOOKUP($C74,factPensjon[Virksomhetsnr.],factPensjon[Forpliktelser]),"")</f>
        <v/>
      </c>
      <c r="E74" s="24"/>
      <c r="F74" s="175" t="str">
        <f>IFERROR(IF(E74="A",'0. Oppsett'!$C$23,IF(E74="B",'0. Oppsett'!$C$24,IF(E74="C",'0. Oppsett'!$C$25,""))),"")</f>
        <v/>
      </c>
      <c r="G74" s="176">
        <f>SUMIFS(BasilRadata[8E. Oppgi antall årsverk barnehagen har pensjonsforpliktelser for:],'1. BASIL-rådata'!$I$3:$I$500,'X. Satser pensjonstilskudd'!$C74,BasilRadata[År],'0. Oppsett'!$C$9)</f>
        <v>0</v>
      </c>
      <c r="H74" s="177"/>
      <c r="I74" s="178" t="str">
        <f>IF(OR(E74="",H74="",NOT(AND(ISNUMBER(F74),ISNUMBER(H74)))),"",H74*F74*(1+'0. Oppsett'!$C$11))</f>
        <v/>
      </c>
    </row>
    <row r="75" spans="1:9" x14ac:dyDescent="0.25">
      <c r="A75" s="172">
        <v>71</v>
      </c>
      <c r="B75" s="122">
        <f t="array" ref="B75">_xlfn.UNIQUE('1.B BASIL-resultatregnskap'!C73:C270)</f>
        <v>0</v>
      </c>
      <c r="C75" s="250">
        <f t="array" ref="C75">_xlfn.UNIQUE('1.B BASIL-resultatregnskap'!B73:B270)</f>
        <v>0</v>
      </c>
      <c r="D75" s="174" t="str">
        <f>IFERROR(_xlfn.XLOOKUP($C75,factPensjon[Virksomhetsnr.],factPensjon[Forpliktelser]),"")</f>
        <v/>
      </c>
      <c r="E75" s="24"/>
      <c r="F75" s="175" t="str">
        <f>IFERROR(IF(E75="A",'0. Oppsett'!$C$23,IF(E75="B",'0. Oppsett'!$C$24,IF(E75="C",'0. Oppsett'!$C$25,""))),"")</f>
        <v/>
      </c>
      <c r="G75" s="176">
        <f>SUMIFS(BasilRadata[8E. Oppgi antall årsverk barnehagen har pensjonsforpliktelser for:],'1. BASIL-rådata'!$I$3:$I$500,'X. Satser pensjonstilskudd'!$C75,BasilRadata[År],'0. Oppsett'!$C$9)</f>
        <v>0</v>
      </c>
      <c r="H75" s="177"/>
      <c r="I75" s="178" t="str">
        <f>IF(OR(E75="",H75="",NOT(AND(ISNUMBER(F75),ISNUMBER(H75)))),"",H75*F75*(1+'0. Oppsett'!$C$11))</f>
        <v/>
      </c>
    </row>
    <row r="76" spans="1:9" x14ac:dyDescent="0.25">
      <c r="A76" s="172">
        <v>72</v>
      </c>
      <c r="B76" s="122">
        <f t="array" ref="B76">_xlfn.UNIQUE('1.B BASIL-resultatregnskap'!C74:C271)</f>
        <v>0</v>
      </c>
      <c r="C76" s="250">
        <f t="array" ref="C76">_xlfn.UNIQUE('1.B BASIL-resultatregnskap'!B74:B271)</f>
        <v>0</v>
      </c>
      <c r="D76" s="174" t="str">
        <f>IFERROR(_xlfn.XLOOKUP($C76,factPensjon[Virksomhetsnr.],factPensjon[Forpliktelser]),"")</f>
        <v/>
      </c>
      <c r="E76" s="24"/>
      <c r="F76" s="175" t="str">
        <f>IFERROR(IF(E76="A",'0. Oppsett'!$C$23,IF(E76="B",'0. Oppsett'!$C$24,IF(E76="C",'0. Oppsett'!$C$25,""))),"")</f>
        <v/>
      </c>
      <c r="G76" s="176">
        <f>SUMIFS(BasilRadata[8E. Oppgi antall årsverk barnehagen har pensjonsforpliktelser for:],'1. BASIL-rådata'!$I$3:$I$500,'X. Satser pensjonstilskudd'!$C76,BasilRadata[År],'0. Oppsett'!$C$9)</f>
        <v>0</v>
      </c>
      <c r="H76" s="177"/>
      <c r="I76" s="178" t="str">
        <f>IF(OR(E76="",H76="",NOT(AND(ISNUMBER(F76),ISNUMBER(H76)))),"",H76*F76*(1+'0. Oppsett'!$C$11))</f>
        <v/>
      </c>
    </row>
    <row r="77" spans="1:9" x14ac:dyDescent="0.25">
      <c r="A77" s="172">
        <v>73</v>
      </c>
      <c r="B77" s="122">
        <f t="array" ref="B77">_xlfn.UNIQUE('1.B BASIL-resultatregnskap'!C75:C272)</f>
        <v>0</v>
      </c>
      <c r="C77" s="250">
        <f t="array" ref="C77">_xlfn.UNIQUE('1.B BASIL-resultatregnskap'!B75:B272)</f>
        <v>0</v>
      </c>
      <c r="D77" s="174" t="str">
        <f>IFERROR(_xlfn.XLOOKUP($C77,factPensjon[Virksomhetsnr.],factPensjon[Forpliktelser]),"")</f>
        <v/>
      </c>
      <c r="E77" s="24"/>
      <c r="F77" s="175" t="str">
        <f>IFERROR(IF(E77="A",'0. Oppsett'!$C$23,IF(E77="B",'0. Oppsett'!$C$24,IF(E77="C",'0. Oppsett'!$C$25,""))),"")</f>
        <v/>
      </c>
      <c r="G77" s="176">
        <f>SUMIFS(BasilRadata[8E. Oppgi antall årsverk barnehagen har pensjonsforpliktelser for:],'1. BASIL-rådata'!$I$3:$I$500,'X. Satser pensjonstilskudd'!$C77,BasilRadata[År],'0. Oppsett'!$C$9)</f>
        <v>0</v>
      </c>
      <c r="H77" s="177"/>
      <c r="I77" s="178" t="str">
        <f>IF(OR(E77="",H77="",NOT(AND(ISNUMBER(F77),ISNUMBER(H77)))),"",H77*F77*(1+'0. Oppsett'!$C$11))</f>
        <v/>
      </c>
    </row>
    <row r="78" spans="1:9" x14ac:dyDescent="0.25">
      <c r="A78" s="172">
        <v>74</v>
      </c>
      <c r="B78" s="122">
        <f t="array" ref="B78">_xlfn.UNIQUE('1.B BASIL-resultatregnskap'!C76:C273)</f>
        <v>0</v>
      </c>
      <c r="C78" s="250">
        <f t="array" ref="C78">_xlfn.UNIQUE('1.B BASIL-resultatregnskap'!B76:B273)</f>
        <v>0</v>
      </c>
      <c r="D78" s="174" t="str">
        <f>IFERROR(_xlfn.XLOOKUP($C78,factPensjon[Virksomhetsnr.],factPensjon[Forpliktelser]),"")</f>
        <v/>
      </c>
      <c r="E78" s="24"/>
      <c r="F78" s="175" t="str">
        <f>IFERROR(IF(E78="A",'0. Oppsett'!$C$23,IF(E78="B",'0. Oppsett'!$C$24,IF(E78="C",'0. Oppsett'!$C$25,""))),"")</f>
        <v/>
      </c>
      <c r="G78" s="176">
        <f>SUMIFS(BasilRadata[8E. Oppgi antall årsverk barnehagen har pensjonsforpliktelser for:],'1. BASIL-rådata'!$I$3:$I$500,'X. Satser pensjonstilskudd'!$C78,BasilRadata[År],'0. Oppsett'!$C$9)</f>
        <v>0</v>
      </c>
      <c r="H78" s="177"/>
      <c r="I78" s="178" t="str">
        <f>IF(OR(E78="",H78="",NOT(AND(ISNUMBER(F78),ISNUMBER(H78)))),"",H78*F78*(1+'0. Oppsett'!$C$11))</f>
        <v/>
      </c>
    </row>
    <row r="79" spans="1:9" x14ac:dyDescent="0.25">
      <c r="A79" s="172">
        <v>75</v>
      </c>
      <c r="B79" s="122">
        <f t="array" ref="B79">_xlfn.UNIQUE('1.B BASIL-resultatregnskap'!C77:C274)</f>
        <v>0</v>
      </c>
      <c r="C79" s="250">
        <f t="array" ref="C79">_xlfn.UNIQUE('1.B BASIL-resultatregnskap'!B77:B274)</f>
        <v>0</v>
      </c>
      <c r="D79" s="174" t="str">
        <f>IFERROR(_xlfn.XLOOKUP($C79,factPensjon[Virksomhetsnr.],factPensjon[Forpliktelser]),"")</f>
        <v/>
      </c>
      <c r="E79" s="24"/>
      <c r="F79" s="175" t="str">
        <f>IFERROR(IF(E79="A",'0. Oppsett'!$C$23,IF(E79="B",'0. Oppsett'!$C$24,IF(E79="C",'0. Oppsett'!$C$25,""))),"")</f>
        <v/>
      </c>
      <c r="G79" s="176">
        <f>SUMIFS(BasilRadata[8E. Oppgi antall årsverk barnehagen har pensjonsforpliktelser for:],'1. BASIL-rådata'!$I$3:$I$500,'X. Satser pensjonstilskudd'!$C79,BasilRadata[År],'0. Oppsett'!$C$9)</f>
        <v>0</v>
      </c>
      <c r="H79" s="177"/>
      <c r="I79" s="178" t="str">
        <f>IF(OR(E79="",H79="",NOT(AND(ISNUMBER(F79),ISNUMBER(H79)))),"",H79*F79*(1+'0. Oppsett'!$C$11))</f>
        <v/>
      </c>
    </row>
    <row r="80" spans="1:9" x14ac:dyDescent="0.25">
      <c r="A80" s="172">
        <v>76</v>
      </c>
      <c r="B80" s="122">
        <f t="array" ref="B80">_xlfn.UNIQUE('1.B BASIL-resultatregnskap'!C78:C275)</f>
        <v>0</v>
      </c>
      <c r="C80" s="250">
        <f t="array" ref="C80">_xlfn.UNIQUE('1.B BASIL-resultatregnskap'!B78:B275)</f>
        <v>0</v>
      </c>
      <c r="D80" s="174" t="str">
        <f>IFERROR(_xlfn.XLOOKUP($C80,factPensjon[Virksomhetsnr.],factPensjon[Forpliktelser]),"")</f>
        <v/>
      </c>
      <c r="E80" s="24"/>
      <c r="F80" s="175" t="str">
        <f>IFERROR(IF(E80="A",'0. Oppsett'!$C$23,IF(E80="B",'0. Oppsett'!$C$24,IF(E80="C",'0. Oppsett'!$C$25,""))),"")</f>
        <v/>
      </c>
      <c r="G80" s="176">
        <f>SUMIFS(BasilRadata[8E. Oppgi antall årsverk barnehagen har pensjonsforpliktelser for:],'1. BASIL-rådata'!$I$3:$I$500,'X. Satser pensjonstilskudd'!$C80,BasilRadata[År],'0. Oppsett'!$C$9)</f>
        <v>0</v>
      </c>
      <c r="H80" s="177"/>
      <c r="I80" s="178" t="str">
        <f>IF(OR(E80="",H80="",NOT(AND(ISNUMBER(F80),ISNUMBER(H80)))),"",H80*F80*(1+'0. Oppsett'!$C$11))</f>
        <v/>
      </c>
    </row>
    <row r="81" spans="1:9" x14ac:dyDescent="0.25">
      <c r="A81" s="172">
        <v>77</v>
      </c>
      <c r="B81" s="122">
        <f t="array" ref="B81">_xlfn.UNIQUE('1.B BASIL-resultatregnskap'!C79:C276)</f>
        <v>0</v>
      </c>
      <c r="C81" s="250">
        <f t="array" ref="C81">_xlfn.UNIQUE('1.B BASIL-resultatregnskap'!B79:B276)</f>
        <v>0</v>
      </c>
      <c r="D81" s="174" t="str">
        <f>IFERROR(_xlfn.XLOOKUP($C81,factPensjon[Virksomhetsnr.],factPensjon[Forpliktelser]),"")</f>
        <v/>
      </c>
      <c r="E81" s="24"/>
      <c r="F81" s="175" t="str">
        <f>IFERROR(IF(E81="A",'0. Oppsett'!$C$23,IF(E81="B",'0. Oppsett'!$C$24,IF(E81="C",'0. Oppsett'!$C$25,""))),"")</f>
        <v/>
      </c>
      <c r="G81" s="176">
        <f>SUMIFS(BasilRadata[8E. Oppgi antall årsverk barnehagen har pensjonsforpliktelser for:],'1. BASIL-rådata'!$I$3:$I$500,'X. Satser pensjonstilskudd'!$C81,BasilRadata[År],'0. Oppsett'!$C$9)</f>
        <v>0</v>
      </c>
      <c r="H81" s="177"/>
      <c r="I81" s="178" t="str">
        <f>IF(OR(E81="",H81="",NOT(AND(ISNUMBER(F81),ISNUMBER(H81)))),"",H81*F81*(1+'0. Oppsett'!$C$11))</f>
        <v/>
      </c>
    </row>
    <row r="82" spans="1:9" x14ac:dyDescent="0.25">
      <c r="A82" s="172">
        <v>78</v>
      </c>
      <c r="B82" s="122">
        <f t="array" ref="B82">_xlfn.UNIQUE('1.B BASIL-resultatregnskap'!C80:C277)</f>
        <v>0</v>
      </c>
      <c r="C82" s="250">
        <f t="array" ref="C82">_xlfn.UNIQUE('1.B BASIL-resultatregnskap'!B80:B277)</f>
        <v>0</v>
      </c>
      <c r="D82" s="174" t="str">
        <f>IFERROR(_xlfn.XLOOKUP($C82,factPensjon[Virksomhetsnr.],factPensjon[Forpliktelser]),"")</f>
        <v/>
      </c>
      <c r="E82" s="24"/>
      <c r="F82" s="175" t="str">
        <f>IFERROR(IF(E82="A",'0. Oppsett'!$C$23,IF(E82="B",'0. Oppsett'!$C$24,IF(E82="C",'0. Oppsett'!$C$25,""))),"")</f>
        <v/>
      </c>
      <c r="G82" s="176">
        <f>SUMIFS(BasilRadata[8E. Oppgi antall årsverk barnehagen har pensjonsforpliktelser for:],'1. BASIL-rådata'!$I$3:$I$500,'X. Satser pensjonstilskudd'!$C82,BasilRadata[År],'0. Oppsett'!$C$9)</f>
        <v>0</v>
      </c>
      <c r="H82" s="177"/>
      <c r="I82" s="178" t="str">
        <f>IF(OR(E82="",H82="",NOT(AND(ISNUMBER(F82),ISNUMBER(H82)))),"",H82*F82*(1+'0. Oppsett'!$C$11))</f>
        <v/>
      </c>
    </row>
    <row r="83" spans="1:9" x14ac:dyDescent="0.25">
      <c r="A83" s="172">
        <v>79</v>
      </c>
      <c r="B83" s="122">
        <f t="array" ref="B83">_xlfn.UNIQUE('1.B BASIL-resultatregnskap'!C81:C278)</f>
        <v>0</v>
      </c>
      <c r="C83" s="250">
        <f t="array" ref="C83">_xlfn.UNIQUE('1.B BASIL-resultatregnskap'!B81:B278)</f>
        <v>0</v>
      </c>
      <c r="D83" s="174" t="str">
        <f>IFERROR(_xlfn.XLOOKUP($C83,factPensjon[Virksomhetsnr.],factPensjon[Forpliktelser]),"")</f>
        <v/>
      </c>
      <c r="E83" s="24"/>
      <c r="F83" s="175" t="str">
        <f>IFERROR(IF(E83="A",'0. Oppsett'!$C$23,IF(E83="B",'0. Oppsett'!$C$24,IF(E83="C",'0. Oppsett'!$C$25,""))),"")</f>
        <v/>
      </c>
      <c r="G83" s="176">
        <f>SUMIFS(BasilRadata[8E. Oppgi antall årsverk barnehagen har pensjonsforpliktelser for:],'1. BASIL-rådata'!$I$3:$I$500,'X. Satser pensjonstilskudd'!$C83,BasilRadata[År],'0. Oppsett'!$C$9)</f>
        <v>0</v>
      </c>
      <c r="H83" s="177"/>
      <c r="I83" s="178" t="str">
        <f>IF(OR(E83="",H83="",NOT(AND(ISNUMBER(F83),ISNUMBER(H83)))),"",H83*F83*(1+'0. Oppsett'!$C$11))</f>
        <v/>
      </c>
    </row>
    <row r="84" spans="1:9" x14ac:dyDescent="0.25">
      <c r="A84" s="172">
        <v>80</v>
      </c>
      <c r="B84" s="122">
        <f t="array" ref="B84">_xlfn.UNIQUE('1.B BASIL-resultatregnskap'!C82:C279)</f>
        <v>0</v>
      </c>
      <c r="C84" s="250">
        <f t="array" ref="C84">_xlfn.UNIQUE('1.B BASIL-resultatregnskap'!B82:B279)</f>
        <v>0</v>
      </c>
      <c r="D84" s="174" t="str">
        <f>IFERROR(_xlfn.XLOOKUP($C84,factPensjon[Virksomhetsnr.],factPensjon[Forpliktelser]),"")</f>
        <v/>
      </c>
      <c r="E84" s="24"/>
      <c r="F84" s="175" t="str">
        <f>IFERROR(IF(E84="A",'0. Oppsett'!$C$23,IF(E84="B",'0. Oppsett'!$C$24,IF(E84="C",'0. Oppsett'!$C$25,""))),"")</f>
        <v/>
      </c>
      <c r="G84" s="176">
        <f>SUMIFS(BasilRadata[8E. Oppgi antall årsverk barnehagen har pensjonsforpliktelser for:],'1. BASIL-rådata'!$I$3:$I$500,'X. Satser pensjonstilskudd'!$C84,BasilRadata[År],'0. Oppsett'!$C$9)</f>
        <v>0</v>
      </c>
      <c r="H84" s="177"/>
      <c r="I84" s="178" t="str">
        <f>IF(OR(E84="",H84="",NOT(AND(ISNUMBER(F84),ISNUMBER(H84)))),"",H84*F84*(1+'0. Oppsett'!$C$11))</f>
        <v/>
      </c>
    </row>
    <row r="85" spans="1:9" x14ac:dyDescent="0.25">
      <c r="A85" s="172">
        <v>81</v>
      </c>
      <c r="B85" s="122">
        <f t="array" ref="B85">_xlfn.UNIQUE('1.B BASIL-resultatregnskap'!C83:C280)</f>
        <v>0</v>
      </c>
      <c r="C85" s="250">
        <f t="array" ref="C85">_xlfn.UNIQUE('1.B BASIL-resultatregnskap'!B83:B280)</f>
        <v>0</v>
      </c>
      <c r="D85" s="174" t="str">
        <f>IFERROR(_xlfn.XLOOKUP($C85,factPensjon[Virksomhetsnr.],factPensjon[Forpliktelser]),"")</f>
        <v/>
      </c>
      <c r="E85" s="24"/>
      <c r="F85" s="175" t="str">
        <f>IFERROR(IF(E85="A",'0. Oppsett'!$C$23,IF(E85="B",'0. Oppsett'!$C$24,IF(E85="C",'0. Oppsett'!$C$25,""))),"")</f>
        <v/>
      </c>
      <c r="G85" s="176">
        <f>SUMIFS(BasilRadata[8E. Oppgi antall årsverk barnehagen har pensjonsforpliktelser for:],'1. BASIL-rådata'!$I$3:$I$500,'X. Satser pensjonstilskudd'!$C85,BasilRadata[År],'0. Oppsett'!$C$9)</f>
        <v>0</v>
      </c>
      <c r="H85" s="177"/>
      <c r="I85" s="178" t="str">
        <f>IF(OR(E85="",H85="",NOT(AND(ISNUMBER(F85),ISNUMBER(H85)))),"",H85*F85*(1+'0. Oppsett'!$C$11))</f>
        <v/>
      </c>
    </row>
    <row r="86" spans="1:9" x14ac:dyDescent="0.25">
      <c r="A86" s="172">
        <v>82</v>
      </c>
      <c r="B86" s="122">
        <f t="array" ref="B86">_xlfn.UNIQUE('1.B BASIL-resultatregnskap'!C84:C281)</f>
        <v>0</v>
      </c>
      <c r="C86" s="250">
        <f t="array" ref="C86">_xlfn.UNIQUE('1.B BASIL-resultatregnskap'!B84:B281)</f>
        <v>0</v>
      </c>
      <c r="D86" s="174" t="str">
        <f>IFERROR(_xlfn.XLOOKUP($C86,factPensjon[Virksomhetsnr.],factPensjon[Forpliktelser]),"")</f>
        <v/>
      </c>
      <c r="E86" s="24"/>
      <c r="F86" s="175" t="str">
        <f>IFERROR(IF(E86="A",'0. Oppsett'!$C$23,IF(E86="B",'0. Oppsett'!$C$24,IF(E86="C",'0. Oppsett'!$C$25,""))),"")</f>
        <v/>
      </c>
      <c r="G86" s="176">
        <f>SUMIFS(BasilRadata[8E. Oppgi antall årsverk barnehagen har pensjonsforpliktelser for:],'1. BASIL-rådata'!$I$3:$I$500,'X. Satser pensjonstilskudd'!$C86,BasilRadata[År],'0. Oppsett'!$C$9)</f>
        <v>0</v>
      </c>
      <c r="H86" s="177"/>
      <c r="I86" s="178" t="str">
        <f>IF(OR(E86="",H86="",NOT(AND(ISNUMBER(F86),ISNUMBER(H86)))),"",H86*F86*(1+'0. Oppsett'!$C$11))</f>
        <v/>
      </c>
    </row>
    <row r="87" spans="1:9" x14ac:dyDescent="0.25">
      <c r="A87" s="172">
        <v>83</v>
      </c>
      <c r="B87" s="122">
        <f t="array" ref="B87">_xlfn.UNIQUE('1.B BASIL-resultatregnskap'!C85:C282)</f>
        <v>0</v>
      </c>
      <c r="C87" s="250">
        <f t="array" ref="C87">_xlfn.UNIQUE('1.B BASIL-resultatregnskap'!B85:B282)</f>
        <v>0</v>
      </c>
      <c r="D87" s="174" t="str">
        <f>IFERROR(_xlfn.XLOOKUP($C87,factPensjon[Virksomhetsnr.],factPensjon[Forpliktelser]),"")</f>
        <v/>
      </c>
      <c r="E87" s="24"/>
      <c r="F87" s="175" t="str">
        <f>IFERROR(IF(E87="A",'0. Oppsett'!$C$23,IF(E87="B",'0. Oppsett'!$C$24,IF(E87="C",'0. Oppsett'!$C$25,""))),"")</f>
        <v/>
      </c>
      <c r="G87" s="176">
        <f>SUMIFS(BasilRadata[8E. Oppgi antall årsverk barnehagen har pensjonsforpliktelser for:],'1. BASIL-rådata'!$I$3:$I$500,'X. Satser pensjonstilskudd'!$C87,BasilRadata[År],'0. Oppsett'!$C$9)</f>
        <v>0</v>
      </c>
      <c r="H87" s="177"/>
      <c r="I87" s="178" t="str">
        <f>IF(OR(E87="",H87="",NOT(AND(ISNUMBER(F87),ISNUMBER(H87)))),"",H87*F87*(1+'0. Oppsett'!$C$11))</f>
        <v/>
      </c>
    </row>
    <row r="88" spans="1:9" x14ac:dyDescent="0.25">
      <c r="A88" s="172">
        <v>84</v>
      </c>
      <c r="B88" s="122">
        <f t="array" ref="B88">_xlfn.UNIQUE('1.B BASIL-resultatregnskap'!C86:C283)</f>
        <v>0</v>
      </c>
      <c r="C88" s="250">
        <f t="array" ref="C88">_xlfn.UNIQUE('1.B BASIL-resultatregnskap'!B86:B283)</f>
        <v>0</v>
      </c>
      <c r="D88" s="174" t="str">
        <f>IFERROR(_xlfn.XLOOKUP($C88,factPensjon[Virksomhetsnr.],factPensjon[Forpliktelser]),"")</f>
        <v/>
      </c>
      <c r="E88" s="24"/>
      <c r="F88" s="175" t="str">
        <f>IFERROR(IF(E88="A",'0. Oppsett'!$C$23,IF(E88="B",'0. Oppsett'!$C$24,IF(E88="C",'0. Oppsett'!$C$25,""))),"")</f>
        <v/>
      </c>
      <c r="G88" s="176">
        <f>SUMIFS(BasilRadata[8E. Oppgi antall årsverk barnehagen har pensjonsforpliktelser for:],'1. BASIL-rådata'!$I$3:$I$500,'X. Satser pensjonstilskudd'!$C88,BasilRadata[År],'0. Oppsett'!$C$9)</f>
        <v>0</v>
      </c>
      <c r="H88" s="177"/>
      <c r="I88" s="178" t="str">
        <f>IF(OR(E88="",H88="",NOT(AND(ISNUMBER(F88),ISNUMBER(H88)))),"",H88*F88*(1+'0. Oppsett'!$C$11))</f>
        <v/>
      </c>
    </row>
    <row r="89" spans="1:9" x14ac:dyDescent="0.25">
      <c r="A89" s="172">
        <v>85</v>
      </c>
      <c r="B89" s="122">
        <f t="array" ref="B89">_xlfn.UNIQUE('1.B BASIL-resultatregnskap'!C87:C284)</f>
        <v>0</v>
      </c>
      <c r="C89" s="250">
        <f t="array" ref="C89">_xlfn.UNIQUE('1.B BASIL-resultatregnskap'!B87:B284)</f>
        <v>0</v>
      </c>
      <c r="D89" s="174" t="str">
        <f>IFERROR(_xlfn.XLOOKUP($C89,factPensjon[Virksomhetsnr.],factPensjon[Forpliktelser]),"")</f>
        <v/>
      </c>
      <c r="E89" s="24"/>
      <c r="F89" s="175" t="str">
        <f>IFERROR(IF(E89="A",'0. Oppsett'!$C$23,IF(E89="B",'0. Oppsett'!$C$24,IF(E89="C",'0. Oppsett'!$C$25,""))),"")</f>
        <v/>
      </c>
      <c r="G89" s="176">
        <f>SUMIFS(BasilRadata[8E. Oppgi antall årsverk barnehagen har pensjonsforpliktelser for:],'1. BASIL-rådata'!$I$3:$I$500,'X. Satser pensjonstilskudd'!$C89,BasilRadata[År],'0. Oppsett'!$C$9)</f>
        <v>0</v>
      </c>
      <c r="H89" s="177"/>
      <c r="I89" s="178" t="str">
        <f>IF(OR(E89="",H89="",NOT(AND(ISNUMBER(F89),ISNUMBER(H89)))),"",H89*F89*(1+'0. Oppsett'!$C$11))</f>
        <v/>
      </c>
    </row>
    <row r="90" spans="1:9" x14ac:dyDescent="0.25">
      <c r="A90" s="172">
        <v>86</v>
      </c>
      <c r="B90" s="122">
        <f t="array" ref="B90">_xlfn.UNIQUE('1.B BASIL-resultatregnskap'!C88:C285)</f>
        <v>0</v>
      </c>
      <c r="C90" s="250">
        <f t="array" ref="C90">_xlfn.UNIQUE('1.B BASIL-resultatregnskap'!B88:B285)</f>
        <v>0</v>
      </c>
      <c r="D90" s="174" t="str">
        <f>IFERROR(_xlfn.XLOOKUP($C90,factPensjon[Virksomhetsnr.],factPensjon[Forpliktelser]),"")</f>
        <v/>
      </c>
      <c r="E90" s="24"/>
      <c r="F90" s="175" t="str">
        <f>IFERROR(IF(E90="A",'0. Oppsett'!$C$23,IF(E90="B",'0. Oppsett'!$C$24,IF(E90="C",'0. Oppsett'!$C$25,""))),"")</f>
        <v/>
      </c>
      <c r="G90" s="176">
        <f>SUMIFS(BasilRadata[8E. Oppgi antall årsverk barnehagen har pensjonsforpliktelser for:],'1. BASIL-rådata'!$I$3:$I$500,'X. Satser pensjonstilskudd'!$C90,BasilRadata[År],'0. Oppsett'!$C$9)</f>
        <v>0</v>
      </c>
      <c r="H90" s="177"/>
      <c r="I90" s="178" t="str">
        <f>IF(OR(E90="",H90="",NOT(AND(ISNUMBER(F90),ISNUMBER(H90)))),"",H90*F90*(1+'0. Oppsett'!$C$11))</f>
        <v/>
      </c>
    </row>
    <row r="91" spans="1:9" x14ac:dyDescent="0.25">
      <c r="A91" s="172">
        <v>87</v>
      </c>
      <c r="B91" s="122">
        <f t="array" ref="B91">_xlfn.UNIQUE('1.B BASIL-resultatregnskap'!C89:C286)</f>
        <v>0</v>
      </c>
      <c r="C91" s="250">
        <f t="array" ref="C91">_xlfn.UNIQUE('1.B BASIL-resultatregnskap'!B89:B286)</f>
        <v>0</v>
      </c>
      <c r="D91" s="174" t="str">
        <f>IFERROR(_xlfn.XLOOKUP($C91,factPensjon[Virksomhetsnr.],factPensjon[Forpliktelser]),"")</f>
        <v/>
      </c>
      <c r="E91" s="24"/>
      <c r="F91" s="175" t="str">
        <f>IFERROR(IF(E91="A",'0. Oppsett'!$C$23,IF(E91="B",'0. Oppsett'!$C$24,IF(E91="C",'0. Oppsett'!$C$25,""))),"")</f>
        <v/>
      </c>
      <c r="G91" s="176">
        <f>SUMIFS(BasilRadata[8E. Oppgi antall årsverk barnehagen har pensjonsforpliktelser for:],'1. BASIL-rådata'!$I$3:$I$500,'X. Satser pensjonstilskudd'!$C91,BasilRadata[År],'0. Oppsett'!$C$9)</f>
        <v>0</v>
      </c>
      <c r="H91" s="177"/>
      <c r="I91" s="178" t="str">
        <f>IF(OR(E91="",H91="",NOT(AND(ISNUMBER(F91),ISNUMBER(H91)))),"",H91*F91*(1+'0. Oppsett'!$C$11))</f>
        <v/>
      </c>
    </row>
    <row r="92" spans="1:9" x14ac:dyDescent="0.25">
      <c r="A92" s="172">
        <v>88</v>
      </c>
      <c r="B92" s="122">
        <f t="array" ref="B92">_xlfn.UNIQUE('1.B BASIL-resultatregnskap'!C90:C287)</f>
        <v>0</v>
      </c>
      <c r="C92" s="250">
        <f t="array" ref="C92">_xlfn.UNIQUE('1.B BASIL-resultatregnskap'!B90:B287)</f>
        <v>0</v>
      </c>
      <c r="D92" s="174" t="str">
        <f>IFERROR(_xlfn.XLOOKUP($C92,factPensjon[Virksomhetsnr.],factPensjon[Forpliktelser]),"")</f>
        <v/>
      </c>
      <c r="E92" s="24"/>
      <c r="F92" s="175" t="str">
        <f>IFERROR(IF(E92="A",'0. Oppsett'!$C$23,IF(E92="B",'0. Oppsett'!$C$24,IF(E92="C",'0. Oppsett'!$C$25,""))),"")</f>
        <v/>
      </c>
      <c r="G92" s="176">
        <f>SUMIFS(BasilRadata[8E. Oppgi antall årsverk barnehagen har pensjonsforpliktelser for:],'1. BASIL-rådata'!$I$3:$I$500,'X. Satser pensjonstilskudd'!$C92,BasilRadata[År],'0. Oppsett'!$C$9)</f>
        <v>0</v>
      </c>
      <c r="H92" s="177"/>
      <c r="I92" s="178" t="str">
        <f>IF(OR(E92="",H92="",NOT(AND(ISNUMBER(F92),ISNUMBER(H92)))),"",H92*F92*(1+'0. Oppsett'!$C$11))</f>
        <v/>
      </c>
    </row>
    <row r="93" spans="1:9" x14ac:dyDescent="0.25">
      <c r="A93" s="172">
        <v>89</v>
      </c>
      <c r="B93" s="122">
        <f t="array" ref="B93">_xlfn.UNIQUE('1.B BASIL-resultatregnskap'!C91:C288)</f>
        <v>0</v>
      </c>
      <c r="C93" s="250">
        <f t="array" ref="C93">_xlfn.UNIQUE('1.B BASIL-resultatregnskap'!B91:B288)</f>
        <v>0</v>
      </c>
      <c r="D93" s="174" t="str">
        <f>IFERROR(_xlfn.XLOOKUP($C93,factPensjon[Virksomhetsnr.],factPensjon[Forpliktelser]),"")</f>
        <v/>
      </c>
      <c r="E93" s="24"/>
      <c r="F93" s="175" t="str">
        <f>IFERROR(IF(E93="A",'0. Oppsett'!$C$23,IF(E93="B",'0. Oppsett'!$C$24,IF(E93="C",'0. Oppsett'!$C$25,""))),"")</f>
        <v/>
      </c>
      <c r="G93" s="176">
        <f>SUMIFS(BasilRadata[8E. Oppgi antall årsverk barnehagen har pensjonsforpliktelser for:],'1. BASIL-rådata'!$I$3:$I$500,'X. Satser pensjonstilskudd'!$C93,BasilRadata[År],'0. Oppsett'!$C$9)</f>
        <v>0</v>
      </c>
      <c r="H93" s="177"/>
      <c r="I93" s="178" t="str">
        <f>IF(OR(E93="",H93="",NOT(AND(ISNUMBER(F93),ISNUMBER(H93)))),"",H93*F93*(1+'0. Oppsett'!$C$11))</f>
        <v/>
      </c>
    </row>
    <row r="94" spans="1:9" x14ac:dyDescent="0.25">
      <c r="A94" s="172">
        <v>90</v>
      </c>
      <c r="B94" s="122">
        <f t="array" ref="B94">_xlfn.UNIQUE('1.B BASIL-resultatregnskap'!C92:C289)</f>
        <v>0</v>
      </c>
      <c r="C94" s="250">
        <f t="array" ref="C94">_xlfn.UNIQUE('1.B BASIL-resultatregnskap'!B92:B289)</f>
        <v>0</v>
      </c>
      <c r="D94" s="174" t="str">
        <f>IFERROR(_xlfn.XLOOKUP($C94,factPensjon[Virksomhetsnr.],factPensjon[Forpliktelser]),"")</f>
        <v/>
      </c>
      <c r="E94" s="24"/>
      <c r="F94" s="175" t="str">
        <f>IFERROR(IF(E94="A",'0. Oppsett'!$C$23,IF(E94="B",'0. Oppsett'!$C$24,IF(E94="C",'0. Oppsett'!$C$25,""))),"")</f>
        <v/>
      </c>
      <c r="G94" s="176">
        <f>SUMIFS(BasilRadata[8E. Oppgi antall årsverk barnehagen har pensjonsforpliktelser for:],'1. BASIL-rådata'!$I$3:$I$500,'X. Satser pensjonstilskudd'!$C94,BasilRadata[År],'0. Oppsett'!$C$9)</f>
        <v>0</v>
      </c>
      <c r="H94" s="177"/>
      <c r="I94" s="178" t="str">
        <f>IF(OR(E94="",H94="",NOT(AND(ISNUMBER(F94),ISNUMBER(H94)))),"",H94*F94*(1+'0. Oppsett'!$C$11))</f>
        <v/>
      </c>
    </row>
    <row r="95" spans="1:9" x14ac:dyDescent="0.25">
      <c r="A95" s="172">
        <v>91</v>
      </c>
      <c r="B95" s="122">
        <f t="array" ref="B95">_xlfn.UNIQUE('1.B BASIL-resultatregnskap'!C93:C290)</f>
        <v>0</v>
      </c>
      <c r="C95" s="250">
        <f t="array" ref="C95">_xlfn.UNIQUE('1.B BASIL-resultatregnskap'!B93:B290)</f>
        <v>0</v>
      </c>
      <c r="D95" s="174" t="str">
        <f>IFERROR(_xlfn.XLOOKUP($C95,factPensjon[Virksomhetsnr.],factPensjon[Forpliktelser]),"")</f>
        <v/>
      </c>
      <c r="E95" s="24"/>
      <c r="F95" s="175" t="str">
        <f>IFERROR(IF(E95="A",'0. Oppsett'!$C$23,IF(E95="B",'0. Oppsett'!$C$24,IF(E95="C",'0. Oppsett'!$C$25,""))),"")</f>
        <v/>
      </c>
      <c r="G95" s="176">
        <f>SUMIFS(BasilRadata[8E. Oppgi antall årsverk barnehagen har pensjonsforpliktelser for:],'1. BASIL-rådata'!$I$3:$I$500,'X. Satser pensjonstilskudd'!$C95,BasilRadata[År],'0. Oppsett'!$C$9)</f>
        <v>0</v>
      </c>
      <c r="H95" s="177"/>
      <c r="I95" s="178" t="str">
        <f>IF(OR(E95="",H95="",NOT(AND(ISNUMBER(F95),ISNUMBER(H95)))),"",H95*F95*(1+'0. Oppsett'!$C$11))</f>
        <v/>
      </c>
    </row>
    <row r="96" spans="1:9" x14ac:dyDescent="0.25">
      <c r="A96" s="172">
        <v>92</v>
      </c>
      <c r="B96" s="122">
        <f t="array" ref="B96">_xlfn.UNIQUE('1.B BASIL-resultatregnskap'!C94:C291)</f>
        <v>0</v>
      </c>
      <c r="C96" s="250">
        <f t="array" ref="C96">_xlfn.UNIQUE('1.B BASIL-resultatregnskap'!B94:B291)</f>
        <v>0</v>
      </c>
      <c r="D96" s="174" t="str">
        <f>IFERROR(_xlfn.XLOOKUP($C96,factPensjon[Virksomhetsnr.],factPensjon[Forpliktelser]),"")</f>
        <v/>
      </c>
      <c r="E96" s="24"/>
      <c r="F96" s="175" t="str">
        <f>IFERROR(IF(E96="A",'0. Oppsett'!$C$23,IF(E96="B",'0. Oppsett'!$C$24,IF(E96="C",'0. Oppsett'!$C$25,""))),"")</f>
        <v/>
      </c>
      <c r="G96" s="176">
        <f>SUMIFS(BasilRadata[8E. Oppgi antall årsverk barnehagen har pensjonsforpliktelser for:],'1. BASIL-rådata'!$I$3:$I$500,'X. Satser pensjonstilskudd'!$C96,BasilRadata[År],'0. Oppsett'!$C$9)</f>
        <v>0</v>
      </c>
      <c r="H96" s="177"/>
      <c r="I96" s="178" t="str">
        <f>IF(OR(E96="",H96="",NOT(AND(ISNUMBER(F96),ISNUMBER(H96)))),"",H96*F96*(1+'0. Oppsett'!$C$11))</f>
        <v/>
      </c>
    </row>
    <row r="97" spans="1:9" x14ac:dyDescent="0.25">
      <c r="A97" s="172">
        <v>93</v>
      </c>
      <c r="B97" s="122">
        <f t="array" ref="B97">_xlfn.UNIQUE('1.B BASIL-resultatregnskap'!C95:C292)</f>
        <v>0</v>
      </c>
      <c r="C97" s="250">
        <f t="array" ref="C97">_xlfn.UNIQUE('1.B BASIL-resultatregnskap'!B95:B292)</f>
        <v>0</v>
      </c>
      <c r="D97" s="174" t="str">
        <f>IFERROR(_xlfn.XLOOKUP($C97,factPensjon[Virksomhetsnr.],factPensjon[Forpliktelser]),"")</f>
        <v/>
      </c>
      <c r="E97" s="24"/>
      <c r="F97" s="175" t="str">
        <f>IFERROR(IF(E97="A",'0. Oppsett'!$C$23,IF(E97="B",'0. Oppsett'!$C$24,IF(E97="C",'0. Oppsett'!$C$25,""))),"")</f>
        <v/>
      </c>
      <c r="G97" s="176">
        <f>SUMIFS(BasilRadata[8E. Oppgi antall årsverk barnehagen har pensjonsforpliktelser for:],'1. BASIL-rådata'!$I$3:$I$500,'X. Satser pensjonstilskudd'!$C97,BasilRadata[År],'0. Oppsett'!$C$9)</f>
        <v>0</v>
      </c>
      <c r="H97" s="177"/>
      <c r="I97" s="178" t="str">
        <f>IF(OR(E97="",H97="",NOT(AND(ISNUMBER(F97),ISNUMBER(H97)))),"",H97*F97*(1+'0. Oppsett'!$C$11))</f>
        <v/>
      </c>
    </row>
    <row r="98" spans="1:9" x14ac:dyDescent="0.25">
      <c r="A98" s="172">
        <v>94</v>
      </c>
      <c r="B98" s="122">
        <f t="array" ref="B98">_xlfn.UNIQUE('1.B BASIL-resultatregnskap'!C96:C293)</f>
        <v>0</v>
      </c>
      <c r="C98" s="250">
        <f t="array" ref="C98">_xlfn.UNIQUE('1.B BASIL-resultatregnskap'!B96:B293)</f>
        <v>0</v>
      </c>
      <c r="D98" s="174" t="str">
        <f>IFERROR(_xlfn.XLOOKUP($C98,factPensjon[Virksomhetsnr.],factPensjon[Forpliktelser]),"")</f>
        <v/>
      </c>
      <c r="E98" s="24"/>
      <c r="F98" s="175" t="str">
        <f>IFERROR(IF(E98="A",'0. Oppsett'!$C$23,IF(E98="B",'0. Oppsett'!$C$24,IF(E98="C",'0. Oppsett'!$C$25,""))),"")</f>
        <v/>
      </c>
      <c r="G98" s="176">
        <f>SUMIFS(BasilRadata[8E. Oppgi antall årsverk barnehagen har pensjonsforpliktelser for:],'1. BASIL-rådata'!$I$3:$I$500,'X. Satser pensjonstilskudd'!$C98,BasilRadata[År],'0. Oppsett'!$C$9)</f>
        <v>0</v>
      </c>
      <c r="H98" s="177"/>
      <c r="I98" s="178" t="str">
        <f>IF(OR(E98="",H98="",NOT(AND(ISNUMBER(F98),ISNUMBER(H98)))),"",H98*F98*(1+'0. Oppsett'!$C$11))</f>
        <v/>
      </c>
    </row>
    <row r="99" spans="1:9" x14ac:dyDescent="0.25">
      <c r="A99" s="172">
        <v>95</v>
      </c>
      <c r="B99" s="122">
        <f t="array" ref="B99">_xlfn.UNIQUE('1.B BASIL-resultatregnskap'!C97:C294)</f>
        <v>0</v>
      </c>
      <c r="C99" s="250">
        <f t="array" ref="C99">_xlfn.UNIQUE('1.B BASIL-resultatregnskap'!B97:B294)</f>
        <v>0</v>
      </c>
      <c r="D99" s="174" t="str">
        <f>IFERROR(_xlfn.XLOOKUP($C99,factPensjon[Virksomhetsnr.],factPensjon[Forpliktelser]),"")</f>
        <v/>
      </c>
      <c r="E99" s="24"/>
      <c r="F99" s="175" t="str">
        <f>IFERROR(IF(E99="A",'0. Oppsett'!$C$23,IF(E99="B",'0. Oppsett'!$C$24,IF(E99="C",'0. Oppsett'!$C$25,""))),"")</f>
        <v/>
      </c>
      <c r="G99" s="176">
        <f>SUMIFS(BasilRadata[8E. Oppgi antall årsverk barnehagen har pensjonsforpliktelser for:],'1. BASIL-rådata'!$I$3:$I$500,'X. Satser pensjonstilskudd'!$C99,BasilRadata[År],'0. Oppsett'!$C$9)</f>
        <v>0</v>
      </c>
      <c r="H99" s="177"/>
      <c r="I99" s="178" t="str">
        <f>IF(OR(E99="",H99="",NOT(AND(ISNUMBER(F99),ISNUMBER(H99)))),"",H99*F99*(1+'0. Oppsett'!$C$11))</f>
        <v/>
      </c>
    </row>
    <row r="100" spans="1:9" x14ac:dyDescent="0.25">
      <c r="A100" s="172">
        <v>96</v>
      </c>
      <c r="B100" s="122">
        <f t="array" ref="B100">_xlfn.UNIQUE('1.B BASIL-resultatregnskap'!C98:C295)</f>
        <v>0</v>
      </c>
      <c r="C100" s="250">
        <f t="array" ref="C100">_xlfn.UNIQUE('1.B BASIL-resultatregnskap'!B98:B295)</f>
        <v>0</v>
      </c>
      <c r="D100" s="174" t="str">
        <f>IFERROR(_xlfn.XLOOKUP($C100,factPensjon[Virksomhetsnr.],factPensjon[Forpliktelser]),"")</f>
        <v/>
      </c>
      <c r="E100" s="24"/>
      <c r="F100" s="175" t="str">
        <f>IFERROR(IF(E100="A",'0. Oppsett'!$C$23,IF(E100="B",'0. Oppsett'!$C$24,IF(E100="C",'0. Oppsett'!$C$25,""))),"")</f>
        <v/>
      </c>
      <c r="G100" s="176">
        <f>SUMIFS(BasilRadata[8E. Oppgi antall årsverk barnehagen har pensjonsforpliktelser for:],'1. BASIL-rådata'!$I$3:$I$500,'X. Satser pensjonstilskudd'!$C100,BasilRadata[År],'0. Oppsett'!$C$9)</f>
        <v>0</v>
      </c>
      <c r="H100" s="177"/>
      <c r="I100" s="178" t="str">
        <f>IF(OR(E100="",H100="",NOT(AND(ISNUMBER(F100),ISNUMBER(H100)))),"",H100*F100*(1+'0. Oppsett'!$C$11))</f>
        <v/>
      </c>
    </row>
    <row r="101" spans="1:9" x14ac:dyDescent="0.25">
      <c r="A101" s="172">
        <v>97</v>
      </c>
      <c r="B101" s="122">
        <f t="array" ref="B101">_xlfn.UNIQUE('1.B BASIL-resultatregnskap'!C99:C296)</f>
        <v>0</v>
      </c>
      <c r="C101" s="250">
        <f t="array" ref="C101">_xlfn.UNIQUE('1.B BASIL-resultatregnskap'!B99:B296)</f>
        <v>0</v>
      </c>
      <c r="D101" s="174" t="str">
        <f>IFERROR(_xlfn.XLOOKUP($C101,factPensjon[Virksomhetsnr.],factPensjon[Forpliktelser]),"")</f>
        <v/>
      </c>
      <c r="E101" s="24"/>
      <c r="F101" s="175" t="str">
        <f>IFERROR(IF(E101="A",'0. Oppsett'!$C$23,IF(E101="B",'0. Oppsett'!$C$24,IF(E101="C",'0. Oppsett'!$C$25,""))),"")</f>
        <v/>
      </c>
      <c r="G101" s="176">
        <f>SUMIFS(BasilRadata[8E. Oppgi antall årsverk barnehagen har pensjonsforpliktelser for:],'1. BASIL-rådata'!$I$3:$I$500,'X. Satser pensjonstilskudd'!$C101,BasilRadata[År],'0. Oppsett'!$C$9)</f>
        <v>0</v>
      </c>
      <c r="H101" s="177"/>
      <c r="I101" s="178" t="str">
        <f>IF(OR(E101="",H101="",NOT(AND(ISNUMBER(F101),ISNUMBER(H101)))),"",H101*F101*(1+'0. Oppsett'!$C$11))</f>
        <v/>
      </c>
    </row>
    <row r="102" spans="1:9" x14ac:dyDescent="0.25">
      <c r="A102" s="172">
        <v>98</v>
      </c>
      <c r="B102" s="122">
        <f t="array" ref="B102">_xlfn.UNIQUE('1.B BASIL-resultatregnskap'!C100:C297)</f>
        <v>0</v>
      </c>
      <c r="C102" s="250">
        <f t="array" ref="C102">_xlfn.UNIQUE('1.B BASIL-resultatregnskap'!B100:B297)</f>
        <v>0</v>
      </c>
      <c r="D102" s="174" t="str">
        <f>IFERROR(_xlfn.XLOOKUP($C102,factPensjon[Virksomhetsnr.],factPensjon[Forpliktelser]),"")</f>
        <v/>
      </c>
      <c r="E102" s="24"/>
      <c r="F102" s="175" t="str">
        <f>IFERROR(IF(E102="A",'0. Oppsett'!$C$23,IF(E102="B",'0. Oppsett'!$C$24,IF(E102="C",'0. Oppsett'!$C$25,""))),"")</f>
        <v/>
      </c>
      <c r="G102" s="176">
        <f>SUMIFS(BasilRadata[8E. Oppgi antall årsverk barnehagen har pensjonsforpliktelser for:],'1. BASIL-rådata'!$I$3:$I$500,'X. Satser pensjonstilskudd'!$C102,BasilRadata[År],'0. Oppsett'!$C$9)</f>
        <v>0</v>
      </c>
      <c r="H102" s="177"/>
      <c r="I102" s="178" t="str">
        <f>IF(OR(E102="",H102="",NOT(AND(ISNUMBER(F102),ISNUMBER(H102)))),"",H102*F102*(1+'0. Oppsett'!$C$11))</f>
        <v/>
      </c>
    </row>
    <row r="103" spans="1:9" x14ac:dyDescent="0.25">
      <c r="A103" s="172">
        <v>99</v>
      </c>
      <c r="B103" s="122">
        <f t="array" ref="B103">_xlfn.UNIQUE('1.B BASIL-resultatregnskap'!C101:C298)</f>
        <v>0</v>
      </c>
      <c r="C103" s="250">
        <f t="array" ref="C103">_xlfn.UNIQUE('1.B BASIL-resultatregnskap'!B101:B298)</f>
        <v>0</v>
      </c>
      <c r="D103" s="174" t="str">
        <f>IFERROR(_xlfn.XLOOKUP($C103,factPensjon[Virksomhetsnr.],factPensjon[Forpliktelser]),"")</f>
        <v/>
      </c>
      <c r="E103" s="24"/>
      <c r="F103" s="175" t="str">
        <f>IFERROR(IF(E103="A",'0. Oppsett'!$C$23,IF(E103="B",'0. Oppsett'!$C$24,IF(E103="C",'0. Oppsett'!$C$25,""))),"")</f>
        <v/>
      </c>
      <c r="G103" s="176">
        <f>SUMIFS(BasilRadata[8E. Oppgi antall årsverk barnehagen har pensjonsforpliktelser for:],'1. BASIL-rådata'!$I$3:$I$500,'X. Satser pensjonstilskudd'!$C103,BasilRadata[År],'0. Oppsett'!$C$9)</f>
        <v>0</v>
      </c>
      <c r="H103" s="177"/>
      <c r="I103" s="178" t="str">
        <f>IF(OR(E103="",H103="",NOT(AND(ISNUMBER(F103),ISNUMBER(H103)))),"",H103*F103*(1+'0. Oppsett'!$C$11))</f>
        <v/>
      </c>
    </row>
    <row r="104" spans="1:9" x14ac:dyDescent="0.25">
      <c r="A104" s="172">
        <v>100</v>
      </c>
      <c r="B104" s="122">
        <f t="array" ref="B104">_xlfn.UNIQUE('1.B BASIL-resultatregnskap'!C102:C299)</f>
        <v>0</v>
      </c>
      <c r="C104" s="250">
        <f t="array" ref="C104">_xlfn.UNIQUE('1.B BASIL-resultatregnskap'!B102:B299)</f>
        <v>0</v>
      </c>
      <c r="D104" s="174" t="str">
        <f>IFERROR(_xlfn.XLOOKUP($C104,factPensjon[Virksomhetsnr.],factPensjon[Forpliktelser]),"")</f>
        <v/>
      </c>
      <c r="E104" s="24"/>
      <c r="F104" s="175" t="str">
        <f>IFERROR(IF(E104="A",'0. Oppsett'!$C$23,IF(E104="B",'0. Oppsett'!$C$24,IF(E104="C",'0. Oppsett'!$C$25,""))),"")</f>
        <v/>
      </c>
      <c r="G104" s="176">
        <f>SUMIFS(BasilRadata[8E. Oppgi antall årsverk barnehagen har pensjonsforpliktelser for:],'1. BASIL-rådata'!$I$3:$I$500,'X. Satser pensjonstilskudd'!$C104,BasilRadata[År],'0. Oppsett'!$C$9)</f>
        <v>0</v>
      </c>
      <c r="H104" s="177"/>
      <c r="I104" s="178" t="str">
        <f>IF(OR(E104="",H104="",NOT(AND(ISNUMBER(F104),ISNUMBER(H104)))),"",H104*F104*(1+'0. Oppsett'!$C$11))</f>
        <v/>
      </c>
    </row>
    <row r="105" spans="1:9" x14ac:dyDescent="0.25">
      <c r="A105" s="172">
        <v>101</v>
      </c>
      <c r="B105" s="122">
        <f t="array" ref="B105">_xlfn.UNIQUE('1.B BASIL-resultatregnskap'!C103:C300)</f>
        <v>0</v>
      </c>
      <c r="C105" s="250">
        <f t="array" ref="C105">_xlfn.UNIQUE('1.B BASIL-resultatregnskap'!B103:B300)</f>
        <v>0</v>
      </c>
      <c r="D105" s="174" t="str">
        <f>IFERROR(_xlfn.XLOOKUP($C105,factPensjon[Virksomhetsnr.],factPensjon[Forpliktelser]),"")</f>
        <v/>
      </c>
      <c r="E105" s="24"/>
      <c r="F105" s="175" t="str">
        <f>IFERROR(IF(E105="A",'0. Oppsett'!$C$23,IF(E105="B",'0. Oppsett'!$C$24,IF(E105="C",'0. Oppsett'!$C$25,""))),"")</f>
        <v/>
      </c>
      <c r="G105" s="176">
        <f>SUMIFS(BasilRadata[8E. Oppgi antall årsverk barnehagen har pensjonsforpliktelser for:],'1. BASIL-rådata'!$I$3:$I$500,'X. Satser pensjonstilskudd'!$C105,BasilRadata[År],'0. Oppsett'!$C$9)</f>
        <v>0</v>
      </c>
      <c r="H105" s="177"/>
      <c r="I105" s="178" t="str">
        <f>IF(OR(E105="",H105="",NOT(AND(ISNUMBER(F105),ISNUMBER(H105)))),"",H105*F105*(1+'0. Oppsett'!$C$11))</f>
        <v/>
      </c>
    </row>
    <row r="106" spans="1:9" x14ac:dyDescent="0.25">
      <c r="A106" s="172">
        <v>102</v>
      </c>
      <c r="B106" s="122">
        <f t="array" ref="B106">_xlfn.UNIQUE('1.B BASIL-resultatregnskap'!C104:C301)</f>
        <v>0</v>
      </c>
      <c r="C106" s="250">
        <f t="array" ref="C106">_xlfn.UNIQUE('1.B BASIL-resultatregnskap'!B104:B301)</f>
        <v>0</v>
      </c>
      <c r="D106" s="174" t="str">
        <f>IFERROR(_xlfn.XLOOKUP($C106,factPensjon[Virksomhetsnr.],factPensjon[Forpliktelser]),"")</f>
        <v/>
      </c>
      <c r="E106" s="24"/>
      <c r="F106" s="175" t="str">
        <f>IFERROR(IF(E106="A",'0. Oppsett'!$C$23,IF(E106="B",'0. Oppsett'!$C$24,IF(E106="C",'0. Oppsett'!$C$25,""))),"")</f>
        <v/>
      </c>
      <c r="G106" s="176">
        <f>SUMIFS(BasilRadata[8E. Oppgi antall årsverk barnehagen har pensjonsforpliktelser for:],'1. BASIL-rådata'!$I$3:$I$500,'X. Satser pensjonstilskudd'!$C106,BasilRadata[År],'0. Oppsett'!$C$9)</f>
        <v>0</v>
      </c>
      <c r="H106" s="177"/>
      <c r="I106" s="178" t="str">
        <f>IF(OR(E106="",H106="",NOT(AND(ISNUMBER(F106),ISNUMBER(H106)))),"",H106*F106*(1+'0. Oppsett'!$C$11))</f>
        <v/>
      </c>
    </row>
    <row r="107" spans="1:9" x14ac:dyDescent="0.25">
      <c r="A107" s="172">
        <v>103</v>
      </c>
      <c r="B107" s="122">
        <f t="array" ref="B107">_xlfn.UNIQUE('1.B BASIL-resultatregnskap'!C105:C302)</f>
        <v>0</v>
      </c>
      <c r="C107" s="250">
        <f t="array" ref="C107">_xlfn.UNIQUE('1.B BASIL-resultatregnskap'!B105:B302)</f>
        <v>0</v>
      </c>
      <c r="D107" s="174" t="str">
        <f>IFERROR(_xlfn.XLOOKUP($C107,factPensjon[Virksomhetsnr.],factPensjon[Forpliktelser]),"")</f>
        <v/>
      </c>
      <c r="E107" s="24"/>
      <c r="F107" s="175" t="str">
        <f>IFERROR(IF(E107="A",'0. Oppsett'!$C$23,IF(E107="B",'0. Oppsett'!$C$24,IF(E107="C",'0. Oppsett'!$C$25,""))),"")</f>
        <v/>
      </c>
      <c r="G107" s="176">
        <f>SUMIFS(BasilRadata[8E. Oppgi antall årsverk barnehagen har pensjonsforpliktelser for:],'1. BASIL-rådata'!$I$3:$I$500,'X. Satser pensjonstilskudd'!$C107,BasilRadata[År],'0. Oppsett'!$C$9)</f>
        <v>0</v>
      </c>
      <c r="H107" s="177"/>
      <c r="I107" s="178" t="str">
        <f>IF(OR(E107="",H107="",NOT(AND(ISNUMBER(F107),ISNUMBER(H107)))),"",H107*F107*(1+'0. Oppsett'!$C$11))</f>
        <v/>
      </c>
    </row>
    <row r="108" spans="1:9" x14ac:dyDescent="0.25">
      <c r="A108" s="172">
        <v>104</v>
      </c>
      <c r="B108" s="122">
        <f t="array" ref="B108">_xlfn.UNIQUE('1.B BASIL-resultatregnskap'!C106:C303)</f>
        <v>0</v>
      </c>
      <c r="C108" s="250">
        <f t="array" ref="C108">_xlfn.UNIQUE('1.B BASIL-resultatregnskap'!B106:B303)</f>
        <v>0</v>
      </c>
      <c r="D108" s="174" t="str">
        <f>IFERROR(_xlfn.XLOOKUP($C108,factPensjon[Virksomhetsnr.],factPensjon[Forpliktelser]),"")</f>
        <v/>
      </c>
      <c r="E108" s="24"/>
      <c r="F108" s="175" t="str">
        <f>IFERROR(IF(E108="A",'0. Oppsett'!$C$23,IF(E108="B",'0. Oppsett'!$C$24,IF(E108="C",'0. Oppsett'!$C$25,""))),"")</f>
        <v/>
      </c>
      <c r="G108" s="176">
        <f>SUMIFS(BasilRadata[8E. Oppgi antall årsverk barnehagen har pensjonsforpliktelser for:],'1. BASIL-rådata'!$I$3:$I$500,'X. Satser pensjonstilskudd'!$C108,BasilRadata[År],'0. Oppsett'!$C$9)</f>
        <v>0</v>
      </c>
      <c r="H108" s="177"/>
      <c r="I108" s="178" t="str">
        <f>IF(OR(E108="",H108="",NOT(AND(ISNUMBER(F108),ISNUMBER(H108)))),"",H108*F108*(1+'0. Oppsett'!$C$11))</f>
        <v/>
      </c>
    </row>
    <row r="109" spans="1:9" x14ac:dyDescent="0.25">
      <c r="A109" s="172">
        <v>105</v>
      </c>
      <c r="B109" s="122">
        <f t="array" ref="B109">_xlfn.UNIQUE('1.B BASIL-resultatregnskap'!C107:C304)</f>
        <v>0</v>
      </c>
      <c r="C109" s="250">
        <f t="array" ref="C109">_xlfn.UNIQUE('1.B BASIL-resultatregnskap'!B107:B304)</f>
        <v>0</v>
      </c>
      <c r="D109" s="174" t="str">
        <f>IFERROR(_xlfn.XLOOKUP($C109,factPensjon[Virksomhetsnr.],factPensjon[Forpliktelser]),"")</f>
        <v/>
      </c>
      <c r="E109" s="24"/>
      <c r="F109" s="175" t="str">
        <f>IFERROR(IF(E109="A",'0. Oppsett'!$C$23,IF(E109="B",'0. Oppsett'!$C$24,IF(E109="C",'0. Oppsett'!$C$25,""))),"")</f>
        <v/>
      </c>
      <c r="G109" s="176">
        <f>SUMIFS(BasilRadata[8E. Oppgi antall årsverk barnehagen har pensjonsforpliktelser for:],'1. BASIL-rådata'!$I$3:$I$500,'X. Satser pensjonstilskudd'!$C109,BasilRadata[År],'0. Oppsett'!$C$9)</f>
        <v>0</v>
      </c>
      <c r="H109" s="177"/>
      <c r="I109" s="178" t="str">
        <f>IF(OR(E109="",H109="",NOT(AND(ISNUMBER(F109),ISNUMBER(H109)))),"",H109*F109*(1+'0. Oppsett'!$C$11))</f>
        <v/>
      </c>
    </row>
    <row r="110" spans="1:9" x14ac:dyDescent="0.25">
      <c r="A110" s="172">
        <v>106</v>
      </c>
      <c r="B110" s="122">
        <f t="array" ref="B110">_xlfn.UNIQUE('1.B BASIL-resultatregnskap'!C108:C305)</f>
        <v>0</v>
      </c>
      <c r="C110" s="250">
        <f t="array" ref="C110">_xlfn.UNIQUE('1.B BASIL-resultatregnskap'!B108:B305)</f>
        <v>0</v>
      </c>
      <c r="D110" s="174" t="str">
        <f>IFERROR(_xlfn.XLOOKUP($C110,factPensjon[Virksomhetsnr.],factPensjon[Forpliktelser]),"")</f>
        <v/>
      </c>
      <c r="E110" s="24"/>
      <c r="F110" s="175" t="str">
        <f>IFERROR(IF(E110="A",'0. Oppsett'!$C$23,IF(E110="B",'0. Oppsett'!$C$24,IF(E110="C",'0. Oppsett'!$C$25,""))),"")</f>
        <v/>
      </c>
      <c r="G110" s="176">
        <f>SUMIFS(BasilRadata[8E. Oppgi antall årsverk barnehagen har pensjonsforpliktelser for:],'1. BASIL-rådata'!$I$3:$I$500,'X. Satser pensjonstilskudd'!$C110,BasilRadata[År],'0. Oppsett'!$C$9)</f>
        <v>0</v>
      </c>
      <c r="H110" s="177"/>
      <c r="I110" s="178" t="str">
        <f>IF(OR(E110="",H110="",NOT(AND(ISNUMBER(F110),ISNUMBER(H110)))),"",H110*F110*(1+'0. Oppsett'!$C$11))</f>
        <v/>
      </c>
    </row>
    <row r="111" spans="1:9" x14ac:dyDescent="0.25">
      <c r="A111" s="172">
        <v>107</v>
      </c>
      <c r="B111" s="122">
        <f t="array" ref="B111">_xlfn.UNIQUE('1.B BASIL-resultatregnskap'!C109:C306)</f>
        <v>0</v>
      </c>
      <c r="C111" s="250">
        <f t="array" ref="C111">_xlfn.UNIQUE('1.B BASIL-resultatregnskap'!B109:B306)</f>
        <v>0</v>
      </c>
      <c r="D111" s="174" t="str">
        <f>IFERROR(_xlfn.XLOOKUP($C111,factPensjon[Virksomhetsnr.],factPensjon[Forpliktelser]),"")</f>
        <v/>
      </c>
      <c r="E111" s="24"/>
      <c r="F111" s="175" t="str">
        <f>IFERROR(IF(E111="A",'0. Oppsett'!$C$23,IF(E111="B",'0. Oppsett'!$C$24,IF(E111="C",'0. Oppsett'!$C$25,""))),"")</f>
        <v/>
      </c>
      <c r="G111" s="176">
        <f>SUMIFS(BasilRadata[8E. Oppgi antall årsverk barnehagen har pensjonsforpliktelser for:],'1. BASIL-rådata'!$I$3:$I$500,'X. Satser pensjonstilskudd'!$C111,BasilRadata[År],'0. Oppsett'!$C$9)</f>
        <v>0</v>
      </c>
      <c r="H111" s="177"/>
      <c r="I111" s="178" t="str">
        <f>IF(OR(E111="",H111="",NOT(AND(ISNUMBER(F111),ISNUMBER(H111)))),"",H111*F111*(1+'0. Oppsett'!$C$11))</f>
        <v/>
      </c>
    </row>
    <row r="112" spans="1:9" x14ac:dyDescent="0.25">
      <c r="A112" s="172">
        <v>108</v>
      </c>
      <c r="B112" s="122">
        <f t="array" ref="B112">_xlfn.UNIQUE('1.B BASIL-resultatregnskap'!C110:C307)</f>
        <v>0</v>
      </c>
      <c r="C112" s="250">
        <f t="array" ref="C112">_xlfn.UNIQUE('1.B BASIL-resultatregnskap'!B110:B307)</f>
        <v>0</v>
      </c>
      <c r="D112" s="174" t="str">
        <f>IFERROR(_xlfn.XLOOKUP($C112,factPensjon[Virksomhetsnr.],factPensjon[Forpliktelser]),"")</f>
        <v/>
      </c>
      <c r="E112" s="24"/>
      <c r="F112" s="175" t="str">
        <f>IFERROR(IF(E112="A",'0. Oppsett'!$C$23,IF(E112="B",'0. Oppsett'!$C$24,IF(E112="C",'0. Oppsett'!$C$25,""))),"")</f>
        <v/>
      </c>
      <c r="G112" s="176">
        <f>SUMIFS(BasilRadata[8E. Oppgi antall årsverk barnehagen har pensjonsforpliktelser for:],'1. BASIL-rådata'!$I$3:$I$500,'X. Satser pensjonstilskudd'!$C112,BasilRadata[År],'0. Oppsett'!$C$9)</f>
        <v>0</v>
      </c>
      <c r="H112" s="177"/>
      <c r="I112" s="178" t="str">
        <f>IF(OR(E112="",H112="",NOT(AND(ISNUMBER(F112),ISNUMBER(H112)))),"",H112*F112*(1+'0. Oppsett'!$C$11))</f>
        <v/>
      </c>
    </row>
    <row r="113" spans="1:9" x14ac:dyDescent="0.25">
      <c r="A113" s="172">
        <v>109</v>
      </c>
      <c r="B113" s="122">
        <f t="array" ref="B113">_xlfn.UNIQUE('1.B BASIL-resultatregnskap'!C111:C308)</f>
        <v>0</v>
      </c>
      <c r="C113" s="250">
        <f t="array" ref="C113">_xlfn.UNIQUE('1.B BASIL-resultatregnskap'!B111:B308)</f>
        <v>0</v>
      </c>
      <c r="D113" s="174" t="str">
        <f>IFERROR(_xlfn.XLOOKUP($C113,factPensjon[Virksomhetsnr.],factPensjon[Forpliktelser]),"")</f>
        <v/>
      </c>
      <c r="E113" s="24"/>
      <c r="F113" s="175" t="str">
        <f>IFERROR(IF(E113="A",'0. Oppsett'!$C$23,IF(E113="B",'0. Oppsett'!$C$24,IF(E113="C",'0. Oppsett'!$C$25,""))),"")</f>
        <v/>
      </c>
      <c r="G113" s="176">
        <f>SUMIFS(BasilRadata[8E. Oppgi antall årsverk barnehagen har pensjonsforpliktelser for:],'1. BASIL-rådata'!$I$3:$I$500,'X. Satser pensjonstilskudd'!$C113,BasilRadata[År],'0. Oppsett'!$C$9)</f>
        <v>0</v>
      </c>
      <c r="H113" s="177"/>
      <c r="I113" s="178" t="str">
        <f>IF(OR(E113="",H113="",NOT(AND(ISNUMBER(F113),ISNUMBER(H113)))),"",H113*F113*(1+'0. Oppsett'!$C$11))</f>
        <v/>
      </c>
    </row>
    <row r="114" spans="1:9" x14ac:dyDescent="0.25">
      <c r="A114" s="172">
        <v>110</v>
      </c>
      <c r="B114" s="122">
        <f t="array" ref="B114">_xlfn.UNIQUE('1.B BASIL-resultatregnskap'!C112:C309)</f>
        <v>0</v>
      </c>
      <c r="C114" s="250">
        <f t="array" ref="C114">_xlfn.UNIQUE('1.B BASIL-resultatregnskap'!B112:B309)</f>
        <v>0</v>
      </c>
      <c r="D114" s="174" t="str">
        <f>IFERROR(_xlfn.XLOOKUP($C114,factPensjon[Virksomhetsnr.],factPensjon[Forpliktelser]),"")</f>
        <v/>
      </c>
      <c r="E114" s="24"/>
      <c r="F114" s="175" t="str">
        <f>IFERROR(IF(E114="A",'0. Oppsett'!$C$23,IF(E114="B",'0. Oppsett'!$C$24,IF(E114="C",'0. Oppsett'!$C$25,""))),"")</f>
        <v/>
      </c>
      <c r="G114" s="176">
        <f>SUMIFS(BasilRadata[8E. Oppgi antall årsverk barnehagen har pensjonsforpliktelser for:],'1. BASIL-rådata'!$I$3:$I$500,'X. Satser pensjonstilskudd'!$C114,BasilRadata[År],'0. Oppsett'!$C$9)</f>
        <v>0</v>
      </c>
      <c r="H114" s="177"/>
      <c r="I114" s="178" t="str">
        <f>IF(OR(E114="",H114="",NOT(AND(ISNUMBER(F114),ISNUMBER(H114)))),"",H114*F114*(1+'0. Oppsett'!$C$11))</f>
        <v/>
      </c>
    </row>
    <row r="115" spans="1:9" x14ac:dyDescent="0.25">
      <c r="A115" s="172">
        <v>111</v>
      </c>
      <c r="B115" s="122">
        <f t="array" ref="B115">_xlfn.UNIQUE('1.B BASIL-resultatregnskap'!C113:C310)</f>
        <v>0</v>
      </c>
      <c r="C115" s="250">
        <f t="array" ref="C115">_xlfn.UNIQUE('1.B BASIL-resultatregnskap'!B113:B310)</f>
        <v>0</v>
      </c>
      <c r="D115" s="174" t="str">
        <f>IFERROR(_xlfn.XLOOKUP($C115,factPensjon[Virksomhetsnr.],factPensjon[Forpliktelser]),"")</f>
        <v/>
      </c>
      <c r="E115" s="24"/>
      <c r="F115" s="175" t="str">
        <f>IFERROR(IF(E115="A",'0. Oppsett'!$C$23,IF(E115="B",'0. Oppsett'!$C$24,IF(E115="C",'0. Oppsett'!$C$25,""))),"")</f>
        <v/>
      </c>
      <c r="G115" s="176">
        <f>SUMIFS(BasilRadata[8E. Oppgi antall årsverk barnehagen har pensjonsforpliktelser for:],'1. BASIL-rådata'!$I$3:$I$500,'X. Satser pensjonstilskudd'!$C115,BasilRadata[År],'0. Oppsett'!$C$9)</f>
        <v>0</v>
      </c>
      <c r="H115" s="177"/>
      <c r="I115" s="178" t="str">
        <f>IF(OR(E115="",H115="",NOT(AND(ISNUMBER(F115),ISNUMBER(H115)))),"",H115*F115*(1+'0. Oppsett'!$C$11))</f>
        <v/>
      </c>
    </row>
    <row r="116" spans="1:9" x14ac:dyDescent="0.25">
      <c r="A116" s="172">
        <v>112</v>
      </c>
      <c r="B116" s="122">
        <f t="array" ref="B116">_xlfn.UNIQUE('1.B BASIL-resultatregnskap'!C114:C311)</f>
        <v>0</v>
      </c>
      <c r="C116" s="250">
        <f t="array" ref="C116">_xlfn.UNIQUE('1.B BASIL-resultatregnskap'!B114:B311)</f>
        <v>0</v>
      </c>
      <c r="D116" s="174" t="str">
        <f>IFERROR(_xlfn.XLOOKUP($C116,factPensjon[Virksomhetsnr.],factPensjon[Forpliktelser]),"")</f>
        <v/>
      </c>
      <c r="E116" s="24"/>
      <c r="F116" s="175" t="str">
        <f>IFERROR(IF(E116="A",'0. Oppsett'!$C$23,IF(E116="B",'0. Oppsett'!$C$24,IF(E116="C",'0. Oppsett'!$C$25,""))),"")</f>
        <v/>
      </c>
      <c r="G116" s="176">
        <f>SUMIFS(BasilRadata[8E. Oppgi antall årsverk barnehagen har pensjonsforpliktelser for:],'1. BASIL-rådata'!$I$3:$I$500,'X. Satser pensjonstilskudd'!$C116,BasilRadata[År],'0. Oppsett'!$C$9)</f>
        <v>0</v>
      </c>
      <c r="H116" s="177"/>
      <c r="I116" s="178" t="str">
        <f>IF(OR(E116="",H116="",NOT(AND(ISNUMBER(F116),ISNUMBER(H116)))),"",H116*F116*(1+'0. Oppsett'!$C$11))</f>
        <v/>
      </c>
    </row>
    <row r="117" spans="1:9" x14ac:dyDescent="0.25">
      <c r="A117" s="172">
        <v>113</v>
      </c>
      <c r="B117" s="122">
        <f t="array" ref="B117">_xlfn.UNIQUE('1.B BASIL-resultatregnskap'!C115:C312)</f>
        <v>0</v>
      </c>
      <c r="C117" s="250">
        <f t="array" ref="C117">_xlfn.UNIQUE('1.B BASIL-resultatregnskap'!B115:B312)</f>
        <v>0</v>
      </c>
      <c r="D117" s="174" t="str">
        <f>IFERROR(_xlfn.XLOOKUP($C117,factPensjon[Virksomhetsnr.],factPensjon[Forpliktelser]),"")</f>
        <v/>
      </c>
      <c r="E117" s="24"/>
      <c r="F117" s="175" t="str">
        <f>IFERROR(IF(E117="A",'0. Oppsett'!$C$23,IF(E117="B",'0. Oppsett'!$C$24,IF(E117="C",'0. Oppsett'!$C$25,""))),"")</f>
        <v/>
      </c>
      <c r="G117" s="176">
        <f>SUMIFS(BasilRadata[8E. Oppgi antall årsverk barnehagen har pensjonsforpliktelser for:],'1. BASIL-rådata'!$I$3:$I$500,'X. Satser pensjonstilskudd'!$C117,BasilRadata[År],'0. Oppsett'!$C$9)</f>
        <v>0</v>
      </c>
      <c r="H117" s="177"/>
      <c r="I117" s="178" t="str">
        <f>IF(OR(E117="",H117="",NOT(AND(ISNUMBER(F117),ISNUMBER(H117)))),"",H117*F117*(1+'0. Oppsett'!$C$11))</f>
        <v/>
      </c>
    </row>
    <row r="118" spans="1:9" x14ac:dyDescent="0.25">
      <c r="A118" s="172">
        <v>114</v>
      </c>
      <c r="B118" s="122">
        <f t="array" ref="B118">_xlfn.UNIQUE('1.B BASIL-resultatregnskap'!C116:C313)</f>
        <v>0</v>
      </c>
      <c r="C118" s="250">
        <f t="array" ref="C118">_xlfn.UNIQUE('1.B BASIL-resultatregnskap'!B116:B313)</f>
        <v>0</v>
      </c>
      <c r="D118" s="174" t="str">
        <f>IFERROR(_xlfn.XLOOKUP($C118,factPensjon[Virksomhetsnr.],factPensjon[Forpliktelser]),"")</f>
        <v/>
      </c>
      <c r="E118" s="24"/>
      <c r="F118" s="175" t="str">
        <f>IFERROR(IF(E118="A",'0. Oppsett'!$C$23,IF(E118="B",'0. Oppsett'!$C$24,IF(E118="C",'0. Oppsett'!$C$25,""))),"")</f>
        <v/>
      </c>
      <c r="G118" s="176">
        <f>SUMIFS(BasilRadata[8E. Oppgi antall årsverk barnehagen har pensjonsforpliktelser for:],'1. BASIL-rådata'!$I$3:$I$500,'X. Satser pensjonstilskudd'!$C118,BasilRadata[År],'0. Oppsett'!$C$9)</f>
        <v>0</v>
      </c>
      <c r="H118" s="177"/>
      <c r="I118" s="178" t="str">
        <f>IF(OR(E118="",H118="",NOT(AND(ISNUMBER(F118),ISNUMBER(H118)))),"",H118*F118*(1+'0. Oppsett'!$C$11))</f>
        <v/>
      </c>
    </row>
    <row r="119" spans="1:9" x14ac:dyDescent="0.25">
      <c r="A119" s="172">
        <v>115</v>
      </c>
      <c r="B119" s="122">
        <f t="array" ref="B119">_xlfn.UNIQUE('1.B BASIL-resultatregnskap'!C117:C314)</f>
        <v>0</v>
      </c>
      <c r="C119" s="250">
        <f t="array" ref="C119">_xlfn.UNIQUE('1.B BASIL-resultatregnskap'!B117:B314)</f>
        <v>0</v>
      </c>
      <c r="D119" s="174" t="str">
        <f>IFERROR(_xlfn.XLOOKUP($C119,factPensjon[Virksomhetsnr.],factPensjon[Forpliktelser]),"")</f>
        <v/>
      </c>
      <c r="E119" s="24"/>
      <c r="F119" s="175" t="str">
        <f>IFERROR(IF(E119="A",'0. Oppsett'!$C$23,IF(E119="B",'0. Oppsett'!$C$24,IF(E119="C",'0. Oppsett'!$C$25,""))),"")</f>
        <v/>
      </c>
      <c r="G119" s="176">
        <f>SUMIFS(BasilRadata[8E. Oppgi antall årsverk barnehagen har pensjonsforpliktelser for:],'1. BASIL-rådata'!$I$3:$I$500,'X. Satser pensjonstilskudd'!$C119,BasilRadata[År],'0. Oppsett'!$C$9)</f>
        <v>0</v>
      </c>
      <c r="H119" s="177"/>
      <c r="I119" s="178" t="str">
        <f>IF(OR(E119="",H119="",NOT(AND(ISNUMBER(F119),ISNUMBER(H119)))),"",H119*F119*(1+'0. Oppsett'!$C$11))</f>
        <v/>
      </c>
    </row>
    <row r="120" spans="1:9" x14ac:dyDescent="0.25">
      <c r="A120" s="172">
        <v>116</v>
      </c>
      <c r="B120" s="122">
        <f t="array" ref="B120">_xlfn.UNIQUE('1.B BASIL-resultatregnskap'!C118:C315)</f>
        <v>0</v>
      </c>
      <c r="C120" s="250">
        <f t="array" ref="C120">_xlfn.UNIQUE('1.B BASIL-resultatregnskap'!B118:B315)</f>
        <v>0</v>
      </c>
      <c r="D120" s="174" t="str">
        <f>IFERROR(_xlfn.XLOOKUP($C120,factPensjon[Virksomhetsnr.],factPensjon[Forpliktelser]),"")</f>
        <v/>
      </c>
      <c r="E120" s="24"/>
      <c r="F120" s="175" t="str">
        <f>IFERROR(IF(E120="A",'0. Oppsett'!$C$23,IF(E120="B",'0. Oppsett'!$C$24,IF(E120="C",'0. Oppsett'!$C$25,""))),"")</f>
        <v/>
      </c>
      <c r="G120" s="176">
        <f>SUMIFS(BasilRadata[8E. Oppgi antall årsverk barnehagen har pensjonsforpliktelser for:],'1. BASIL-rådata'!$I$3:$I$500,'X. Satser pensjonstilskudd'!$C120,BasilRadata[År],'0. Oppsett'!$C$9)</f>
        <v>0</v>
      </c>
      <c r="H120" s="177"/>
      <c r="I120" s="178" t="str">
        <f>IF(OR(E120="",H120="",NOT(AND(ISNUMBER(F120),ISNUMBER(H120)))),"",H120*F120*(1+'0. Oppsett'!$C$11))</f>
        <v/>
      </c>
    </row>
    <row r="121" spans="1:9" x14ac:dyDescent="0.25">
      <c r="A121" s="172">
        <v>117</v>
      </c>
      <c r="B121" s="122">
        <f t="array" ref="B121">_xlfn.UNIQUE('1.B BASIL-resultatregnskap'!C119:C316)</f>
        <v>0</v>
      </c>
      <c r="C121" s="250">
        <f t="array" ref="C121">_xlfn.UNIQUE('1.B BASIL-resultatregnskap'!B119:B316)</f>
        <v>0</v>
      </c>
      <c r="D121" s="174" t="str">
        <f>IFERROR(_xlfn.XLOOKUP($C121,factPensjon[Virksomhetsnr.],factPensjon[Forpliktelser]),"")</f>
        <v/>
      </c>
      <c r="E121" s="24"/>
      <c r="F121" s="175" t="str">
        <f>IFERROR(IF(E121="A",'0. Oppsett'!$C$23,IF(E121="B",'0. Oppsett'!$C$24,IF(E121="C",'0. Oppsett'!$C$25,""))),"")</f>
        <v/>
      </c>
      <c r="G121" s="176">
        <f>SUMIFS(BasilRadata[8E. Oppgi antall årsverk barnehagen har pensjonsforpliktelser for:],'1. BASIL-rådata'!$I$3:$I$500,'X. Satser pensjonstilskudd'!$C121,BasilRadata[År],'0. Oppsett'!$C$9)</f>
        <v>0</v>
      </c>
      <c r="H121" s="177"/>
      <c r="I121" s="178" t="str">
        <f>IF(OR(E121="",H121="",NOT(AND(ISNUMBER(F121),ISNUMBER(H121)))),"",H121*F121*(1+'0. Oppsett'!$C$11))</f>
        <v/>
      </c>
    </row>
    <row r="122" spans="1:9" x14ac:dyDescent="0.25">
      <c r="A122" s="172">
        <v>118</v>
      </c>
      <c r="B122" s="122">
        <f t="array" ref="B122">_xlfn.UNIQUE('1.B BASIL-resultatregnskap'!C120:C317)</f>
        <v>0</v>
      </c>
      <c r="C122" s="250">
        <f t="array" ref="C122">_xlfn.UNIQUE('1.B BASIL-resultatregnskap'!B120:B317)</f>
        <v>0</v>
      </c>
      <c r="D122" s="174" t="str">
        <f>IFERROR(_xlfn.XLOOKUP($C122,factPensjon[Virksomhetsnr.],factPensjon[Forpliktelser]),"")</f>
        <v/>
      </c>
      <c r="E122" s="24"/>
      <c r="F122" s="175" t="str">
        <f>IFERROR(IF(E122="A",'0. Oppsett'!$C$23,IF(E122="B",'0. Oppsett'!$C$24,IF(E122="C",'0. Oppsett'!$C$25,""))),"")</f>
        <v/>
      </c>
      <c r="G122" s="176">
        <f>SUMIFS(BasilRadata[8E. Oppgi antall årsverk barnehagen har pensjonsforpliktelser for:],'1. BASIL-rådata'!$I$3:$I$500,'X. Satser pensjonstilskudd'!$C122,BasilRadata[År],'0. Oppsett'!$C$9)</f>
        <v>0</v>
      </c>
      <c r="H122" s="177"/>
      <c r="I122" s="178" t="str">
        <f>IF(OR(E122="",H122="",NOT(AND(ISNUMBER(F122),ISNUMBER(H122)))),"",H122*F122*(1+'0. Oppsett'!$C$11))</f>
        <v/>
      </c>
    </row>
    <row r="123" spans="1:9" x14ac:dyDescent="0.25">
      <c r="A123" s="172">
        <v>119</v>
      </c>
      <c r="B123" s="122">
        <f t="array" ref="B123">_xlfn.UNIQUE('1.B BASIL-resultatregnskap'!C121:C318)</f>
        <v>0</v>
      </c>
      <c r="C123" s="250">
        <f t="array" ref="C123">_xlfn.UNIQUE('1.B BASIL-resultatregnskap'!B121:B318)</f>
        <v>0</v>
      </c>
      <c r="D123" s="174" t="str">
        <f>IFERROR(_xlfn.XLOOKUP($C123,factPensjon[Virksomhetsnr.],factPensjon[Forpliktelser]),"")</f>
        <v/>
      </c>
      <c r="E123" s="24"/>
      <c r="F123" s="175" t="str">
        <f>IFERROR(IF(E123="A",'0. Oppsett'!$C$23,IF(E123="B",'0. Oppsett'!$C$24,IF(E123="C",'0. Oppsett'!$C$25,""))),"")</f>
        <v/>
      </c>
      <c r="G123" s="176">
        <f>SUMIFS(BasilRadata[8E. Oppgi antall årsverk barnehagen har pensjonsforpliktelser for:],'1. BASIL-rådata'!$I$3:$I$500,'X. Satser pensjonstilskudd'!$C123,BasilRadata[År],'0. Oppsett'!$C$9)</f>
        <v>0</v>
      </c>
      <c r="H123" s="177"/>
      <c r="I123" s="178" t="str">
        <f>IF(OR(E123="",H123="",NOT(AND(ISNUMBER(F123),ISNUMBER(H123)))),"",H123*F123*(1+'0. Oppsett'!$C$11))</f>
        <v/>
      </c>
    </row>
    <row r="124" spans="1:9" x14ac:dyDescent="0.25">
      <c r="A124" s="172">
        <v>120</v>
      </c>
      <c r="B124" s="122">
        <f t="array" ref="B124">_xlfn.UNIQUE('1.B BASIL-resultatregnskap'!C122:C319)</f>
        <v>0</v>
      </c>
      <c r="C124" s="250">
        <f t="array" ref="C124">_xlfn.UNIQUE('1.B BASIL-resultatregnskap'!B122:B319)</f>
        <v>0</v>
      </c>
      <c r="D124" s="174" t="str">
        <f>IFERROR(_xlfn.XLOOKUP($C124,factPensjon[Virksomhetsnr.],factPensjon[Forpliktelser]),"")</f>
        <v/>
      </c>
      <c r="E124" s="24"/>
      <c r="F124" s="175" t="str">
        <f>IFERROR(IF(E124="A",'0. Oppsett'!$C$23,IF(E124="B",'0. Oppsett'!$C$24,IF(E124="C",'0. Oppsett'!$C$25,""))),"")</f>
        <v/>
      </c>
      <c r="G124" s="176">
        <f>SUMIFS(BasilRadata[8E. Oppgi antall årsverk barnehagen har pensjonsforpliktelser for:],'1. BASIL-rådata'!$I$3:$I$500,'X. Satser pensjonstilskudd'!$C124,BasilRadata[År],'0. Oppsett'!$C$9)</f>
        <v>0</v>
      </c>
      <c r="H124" s="177"/>
      <c r="I124" s="178" t="str">
        <f>IF(OR(E124="",H124="",NOT(AND(ISNUMBER(F124),ISNUMBER(H124)))),"",H124*F124*(1+'0. Oppsett'!$C$11))</f>
        <v/>
      </c>
    </row>
    <row r="125" spans="1:9" x14ac:dyDescent="0.25">
      <c r="A125" s="172">
        <v>121</v>
      </c>
      <c r="B125" s="122">
        <f t="array" ref="B125">_xlfn.UNIQUE('1.B BASIL-resultatregnskap'!C123:C320)</f>
        <v>0</v>
      </c>
      <c r="C125" s="250">
        <f t="array" ref="C125">_xlfn.UNIQUE('1.B BASIL-resultatregnskap'!B123:B320)</f>
        <v>0</v>
      </c>
      <c r="D125" s="174" t="str">
        <f>IFERROR(_xlfn.XLOOKUP($C125,factPensjon[Virksomhetsnr.],factPensjon[Forpliktelser]),"")</f>
        <v/>
      </c>
      <c r="E125" s="24"/>
      <c r="F125" s="175" t="str">
        <f>IFERROR(IF(E125="A",'0. Oppsett'!$C$23,IF(E125="B",'0. Oppsett'!$C$24,IF(E125="C",'0. Oppsett'!$C$25,""))),"")</f>
        <v/>
      </c>
      <c r="G125" s="176">
        <f>SUMIFS(BasilRadata[8E. Oppgi antall årsverk barnehagen har pensjonsforpliktelser for:],'1. BASIL-rådata'!$I$3:$I$500,'X. Satser pensjonstilskudd'!$C125,BasilRadata[År],'0. Oppsett'!$C$9)</f>
        <v>0</v>
      </c>
      <c r="H125" s="177"/>
      <c r="I125" s="178" t="str">
        <f>IF(OR(E125="",H125="",NOT(AND(ISNUMBER(F125),ISNUMBER(H125)))),"",H125*F125*(1+'0. Oppsett'!$C$11))</f>
        <v/>
      </c>
    </row>
    <row r="126" spans="1:9" x14ac:dyDescent="0.25">
      <c r="A126" s="172">
        <v>122</v>
      </c>
      <c r="B126" s="122">
        <f t="array" ref="B126">_xlfn.UNIQUE('1.B BASIL-resultatregnskap'!C124:C321)</f>
        <v>0</v>
      </c>
      <c r="C126" s="250">
        <f t="array" ref="C126">_xlfn.UNIQUE('1.B BASIL-resultatregnskap'!B124:B321)</f>
        <v>0</v>
      </c>
      <c r="D126" s="174" t="str">
        <f>IFERROR(_xlfn.XLOOKUP($C126,factPensjon[Virksomhetsnr.],factPensjon[Forpliktelser]),"")</f>
        <v/>
      </c>
      <c r="E126" s="24"/>
      <c r="F126" s="175" t="str">
        <f>IFERROR(IF(E126="A",'0. Oppsett'!$C$23,IF(E126="B",'0. Oppsett'!$C$24,IF(E126="C",'0. Oppsett'!$C$25,""))),"")</f>
        <v/>
      </c>
      <c r="G126" s="176">
        <f>SUMIFS(BasilRadata[8E. Oppgi antall årsverk barnehagen har pensjonsforpliktelser for:],'1. BASIL-rådata'!$I$3:$I$500,'X. Satser pensjonstilskudd'!$C126,BasilRadata[År],'0. Oppsett'!$C$9)</f>
        <v>0</v>
      </c>
      <c r="H126" s="177"/>
      <c r="I126" s="178" t="str">
        <f>IF(OR(E126="",H126="",NOT(AND(ISNUMBER(F126),ISNUMBER(H126)))),"",H126*F126*(1+'0. Oppsett'!$C$11))</f>
        <v/>
      </c>
    </row>
    <row r="127" spans="1:9" x14ac:dyDescent="0.25">
      <c r="A127" s="172">
        <v>123</v>
      </c>
      <c r="B127" s="122">
        <f t="array" ref="B127">_xlfn.UNIQUE('1.B BASIL-resultatregnskap'!C125:C322)</f>
        <v>0</v>
      </c>
      <c r="C127" s="250">
        <f t="array" ref="C127">_xlfn.UNIQUE('1.B BASIL-resultatregnskap'!B125:B322)</f>
        <v>0</v>
      </c>
      <c r="D127" s="174" t="str">
        <f>IFERROR(_xlfn.XLOOKUP($C127,factPensjon[Virksomhetsnr.],factPensjon[Forpliktelser]),"")</f>
        <v/>
      </c>
      <c r="E127" s="24"/>
      <c r="F127" s="175" t="str">
        <f>IFERROR(IF(E127="A",'0. Oppsett'!$C$23,IF(E127="B",'0. Oppsett'!$C$24,IF(E127="C",'0. Oppsett'!$C$25,""))),"")</f>
        <v/>
      </c>
      <c r="G127" s="176">
        <f>SUMIFS(BasilRadata[8E. Oppgi antall årsverk barnehagen har pensjonsforpliktelser for:],'1. BASIL-rådata'!$I$3:$I$500,'X. Satser pensjonstilskudd'!$C127,BasilRadata[År],'0. Oppsett'!$C$9)</f>
        <v>0</v>
      </c>
      <c r="H127" s="177"/>
      <c r="I127" s="178" t="str">
        <f>IF(OR(E127="",H127="",NOT(AND(ISNUMBER(F127),ISNUMBER(H127)))),"",H127*F127*(1+'0. Oppsett'!$C$11))</f>
        <v/>
      </c>
    </row>
    <row r="128" spans="1:9" x14ac:dyDescent="0.25">
      <c r="A128" s="172">
        <v>124</v>
      </c>
      <c r="B128" s="122">
        <f t="array" ref="B128">_xlfn.UNIQUE('1.B BASIL-resultatregnskap'!C126:C323)</f>
        <v>0</v>
      </c>
      <c r="C128" s="250">
        <f t="array" ref="C128">_xlfn.UNIQUE('1.B BASIL-resultatregnskap'!B126:B323)</f>
        <v>0</v>
      </c>
      <c r="D128" s="174" t="str">
        <f>IFERROR(_xlfn.XLOOKUP($C128,factPensjon[Virksomhetsnr.],factPensjon[Forpliktelser]),"")</f>
        <v/>
      </c>
      <c r="E128" s="24"/>
      <c r="F128" s="175" t="str">
        <f>IFERROR(IF(E128="A",'0. Oppsett'!$C$23,IF(E128="B",'0. Oppsett'!$C$24,IF(E128="C",'0. Oppsett'!$C$25,""))),"")</f>
        <v/>
      </c>
      <c r="G128" s="176">
        <f>SUMIFS(BasilRadata[8E. Oppgi antall årsverk barnehagen har pensjonsforpliktelser for:],'1. BASIL-rådata'!$I$3:$I$500,'X. Satser pensjonstilskudd'!$C128,BasilRadata[År],'0. Oppsett'!$C$9)</f>
        <v>0</v>
      </c>
      <c r="H128" s="177"/>
      <c r="I128" s="178" t="str">
        <f>IF(OR(E128="",H128="",NOT(AND(ISNUMBER(F128),ISNUMBER(H128)))),"",H128*F128*(1+'0. Oppsett'!$C$11))</f>
        <v/>
      </c>
    </row>
    <row r="129" spans="1:9" x14ac:dyDescent="0.25">
      <c r="A129" s="172">
        <v>125</v>
      </c>
      <c r="B129" s="122">
        <f t="array" ref="B129">_xlfn.UNIQUE('1.B BASIL-resultatregnskap'!C127:C324)</f>
        <v>0</v>
      </c>
      <c r="C129" s="250">
        <f t="array" ref="C129">_xlfn.UNIQUE('1.B BASIL-resultatregnskap'!B127:B324)</f>
        <v>0</v>
      </c>
      <c r="D129" s="174" t="str">
        <f>IFERROR(_xlfn.XLOOKUP($C129,factPensjon[Virksomhetsnr.],factPensjon[Forpliktelser]),"")</f>
        <v/>
      </c>
      <c r="E129" s="24"/>
      <c r="F129" s="175" t="str">
        <f>IFERROR(IF(E129="A",'0. Oppsett'!$C$23,IF(E129="B",'0. Oppsett'!$C$24,IF(E129="C",'0. Oppsett'!$C$25,""))),"")</f>
        <v/>
      </c>
      <c r="G129" s="176">
        <f>SUMIFS(BasilRadata[8E. Oppgi antall årsverk barnehagen har pensjonsforpliktelser for:],'1. BASIL-rådata'!$I$3:$I$500,'X. Satser pensjonstilskudd'!$C129,BasilRadata[År],'0. Oppsett'!$C$9)</f>
        <v>0</v>
      </c>
      <c r="H129" s="177"/>
      <c r="I129" s="178" t="str">
        <f>IF(OR(E129="",H129="",NOT(AND(ISNUMBER(F129),ISNUMBER(H129)))),"",H129*F129*(1+'0. Oppsett'!$C$11))</f>
        <v/>
      </c>
    </row>
    <row r="130" spans="1:9" x14ac:dyDescent="0.25">
      <c r="A130" s="172">
        <v>126</v>
      </c>
      <c r="B130" s="122">
        <f t="array" ref="B130">_xlfn.UNIQUE('1.B BASIL-resultatregnskap'!C128:C325)</f>
        <v>0</v>
      </c>
      <c r="C130" s="250">
        <f t="array" ref="C130">_xlfn.UNIQUE('1.B BASIL-resultatregnskap'!B128:B325)</f>
        <v>0</v>
      </c>
      <c r="D130" s="174" t="str">
        <f>IFERROR(_xlfn.XLOOKUP($C130,factPensjon[Virksomhetsnr.],factPensjon[Forpliktelser]),"")</f>
        <v/>
      </c>
      <c r="E130" s="24"/>
      <c r="F130" s="175" t="str">
        <f>IFERROR(IF(E130="A",'0. Oppsett'!$C$23,IF(E130="B",'0. Oppsett'!$C$24,IF(E130="C",'0. Oppsett'!$C$25,""))),"")</f>
        <v/>
      </c>
      <c r="G130" s="176">
        <f>SUMIFS(BasilRadata[8E. Oppgi antall årsverk barnehagen har pensjonsforpliktelser for:],'1. BASIL-rådata'!$I$3:$I$500,'X. Satser pensjonstilskudd'!$C130,BasilRadata[År],'0. Oppsett'!$C$9)</f>
        <v>0</v>
      </c>
      <c r="H130" s="177"/>
      <c r="I130" s="178" t="str">
        <f>IF(OR(E130="",H130="",NOT(AND(ISNUMBER(F130),ISNUMBER(H130)))),"",H130*F130*(1+'0. Oppsett'!$C$11))</f>
        <v/>
      </c>
    </row>
    <row r="131" spans="1:9" x14ac:dyDescent="0.25">
      <c r="A131" s="172">
        <v>127</v>
      </c>
      <c r="B131" s="122">
        <f t="array" ref="B131">_xlfn.UNIQUE('1.B BASIL-resultatregnskap'!C129:C326)</f>
        <v>0</v>
      </c>
      <c r="C131" s="250">
        <f t="array" ref="C131">_xlfn.UNIQUE('1.B BASIL-resultatregnskap'!B129:B326)</f>
        <v>0</v>
      </c>
      <c r="D131" s="174" t="str">
        <f>IFERROR(_xlfn.XLOOKUP($C131,factPensjon[Virksomhetsnr.],factPensjon[Forpliktelser]),"")</f>
        <v/>
      </c>
      <c r="E131" s="24"/>
      <c r="F131" s="175" t="str">
        <f>IFERROR(IF(E131="A",'0. Oppsett'!$C$23,IF(E131="B",'0. Oppsett'!$C$24,IF(E131="C",'0. Oppsett'!$C$25,""))),"")</f>
        <v/>
      </c>
      <c r="G131" s="176">
        <f>SUMIFS(BasilRadata[8E. Oppgi antall årsverk barnehagen har pensjonsforpliktelser for:],'1. BASIL-rådata'!$I$3:$I$500,'X. Satser pensjonstilskudd'!$C131,BasilRadata[År],'0. Oppsett'!$C$9)</f>
        <v>0</v>
      </c>
      <c r="H131" s="177"/>
      <c r="I131" s="178" t="str">
        <f>IF(OR(E131="",H131="",NOT(AND(ISNUMBER(F131),ISNUMBER(H131)))),"",H131*F131*(1+'0. Oppsett'!$C$11))</f>
        <v/>
      </c>
    </row>
    <row r="132" spans="1:9" x14ac:dyDescent="0.25">
      <c r="A132" s="172">
        <v>128</v>
      </c>
      <c r="B132" s="122">
        <f t="array" ref="B132">_xlfn.UNIQUE('1.B BASIL-resultatregnskap'!C130:C327)</f>
        <v>0</v>
      </c>
      <c r="C132" s="250">
        <f t="array" ref="C132">_xlfn.UNIQUE('1.B BASIL-resultatregnskap'!B130:B327)</f>
        <v>0</v>
      </c>
      <c r="D132" s="174" t="str">
        <f>IFERROR(_xlfn.XLOOKUP($C132,factPensjon[Virksomhetsnr.],factPensjon[Forpliktelser]),"")</f>
        <v/>
      </c>
      <c r="E132" s="24"/>
      <c r="F132" s="175" t="str">
        <f>IFERROR(IF(E132="A",'0. Oppsett'!$C$23,IF(E132="B",'0. Oppsett'!$C$24,IF(E132="C",'0. Oppsett'!$C$25,""))),"")</f>
        <v/>
      </c>
      <c r="G132" s="176">
        <f>SUMIFS(BasilRadata[8E. Oppgi antall årsverk barnehagen har pensjonsforpliktelser for:],'1. BASIL-rådata'!$I$3:$I$500,'X. Satser pensjonstilskudd'!$C132,BasilRadata[År],'0. Oppsett'!$C$9)</f>
        <v>0</v>
      </c>
      <c r="H132" s="177"/>
      <c r="I132" s="178" t="str">
        <f>IF(OR(E132="",H132="",NOT(AND(ISNUMBER(F132),ISNUMBER(H132)))),"",H132*F132*(1+'0. Oppsett'!$C$11))</f>
        <v/>
      </c>
    </row>
    <row r="133" spans="1:9" x14ac:dyDescent="0.25">
      <c r="A133" s="172">
        <v>129</v>
      </c>
      <c r="B133" s="122">
        <f t="array" ref="B133">_xlfn.UNIQUE('1.B BASIL-resultatregnskap'!C131:C328)</f>
        <v>0</v>
      </c>
      <c r="C133" s="250">
        <f t="array" ref="C133">_xlfn.UNIQUE('1.B BASIL-resultatregnskap'!B131:B328)</f>
        <v>0</v>
      </c>
      <c r="D133" s="174" t="str">
        <f>IFERROR(_xlfn.XLOOKUP($C133,factPensjon[Virksomhetsnr.],factPensjon[Forpliktelser]),"")</f>
        <v/>
      </c>
      <c r="E133" s="24"/>
      <c r="F133" s="175" t="str">
        <f>IFERROR(IF(E133="A",'0. Oppsett'!$C$23,IF(E133="B",'0. Oppsett'!$C$24,IF(E133="C",'0. Oppsett'!$C$25,""))),"")</f>
        <v/>
      </c>
      <c r="G133" s="176">
        <f>SUMIFS(BasilRadata[8E. Oppgi antall årsverk barnehagen har pensjonsforpliktelser for:],'1. BASIL-rådata'!$I$3:$I$500,'X. Satser pensjonstilskudd'!$C133,BasilRadata[År],'0. Oppsett'!$C$9)</f>
        <v>0</v>
      </c>
      <c r="H133" s="177"/>
      <c r="I133" s="178" t="str">
        <f>IF(OR(E133="",H133="",NOT(AND(ISNUMBER(F133),ISNUMBER(H133)))),"",H133*F133*(1+'0. Oppsett'!$C$11))</f>
        <v/>
      </c>
    </row>
    <row r="134" spans="1:9" x14ac:dyDescent="0.25">
      <c r="A134" s="172">
        <v>130</v>
      </c>
      <c r="B134" s="122">
        <f t="array" ref="B134">_xlfn.UNIQUE('1.B BASIL-resultatregnskap'!C132:C329)</f>
        <v>0</v>
      </c>
      <c r="C134" s="250">
        <f t="array" ref="C134">_xlfn.UNIQUE('1.B BASIL-resultatregnskap'!B132:B329)</f>
        <v>0</v>
      </c>
      <c r="D134" s="174" t="str">
        <f>IFERROR(_xlfn.XLOOKUP($C134,factPensjon[Virksomhetsnr.],factPensjon[Forpliktelser]),"")</f>
        <v/>
      </c>
      <c r="E134" s="24"/>
      <c r="F134" s="175" t="str">
        <f>IFERROR(IF(E134="A",'0. Oppsett'!$C$23,IF(E134="B",'0. Oppsett'!$C$24,IF(E134="C",'0. Oppsett'!$C$25,""))),"")</f>
        <v/>
      </c>
      <c r="G134" s="176">
        <f>SUMIFS(BasilRadata[8E. Oppgi antall årsverk barnehagen har pensjonsforpliktelser for:],'1. BASIL-rådata'!$I$3:$I$500,'X. Satser pensjonstilskudd'!$C134,BasilRadata[År],'0. Oppsett'!$C$9)</f>
        <v>0</v>
      </c>
      <c r="H134" s="177"/>
      <c r="I134" s="178" t="str">
        <f>IF(OR(E134="",H134="",NOT(AND(ISNUMBER(F134),ISNUMBER(H134)))),"",H134*F134*(1+'0. Oppsett'!$C$11))</f>
        <v/>
      </c>
    </row>
    <row r="135" spans="1:9" x14ac:dyDescent="0.25">
      <c r="A135" s="172">
        <v>131</v>
      </c>
      <c r="B135" s="122">
        <f t="array" ref="B135">_xlfn.UNIQUE('1.B BASIL-resultatregnskap'!C133:C330)</f>
        <v>0</v>
      </c>
      <c r="C135" s="250">
        <f t="array" ref="C135">_xlfn.UNIQUE('1.B BASIL-resultatregnskap'!B133:B330)</f>
        <v>0</v>
      </c>
      <c r="D135" s="174" t="str">
        <f>IFERROR(_xlfn.XLOOKUP($C135,factPensjon[Virksomhetsnr.],factPensjon[Forpliktelser]),"")</f>
        <v/>
      </c>
      <c r="E135" s="24"/>
      <c r="F135" s="175" t="str">
        <f>IFERROR(IF(E135="A",'0. Oppsett'!$C$23,IF(E135="B",'0. Oppsett'!$C$24,IF(E135="C",'0. Oppsett'!$C$25,""))),"")</f>
        <v/>
      </c>
      <c r="G135" s="176">
        <f>SUMIFS(BasilRadata[8E. Oppgi antall årsverk barnehagen har pensjonsforpliktelser for:],'1. BASIL-rådata'!$I$3:$I$500,'X. Satser pensjonstilskudd'!$C135,BasilRadata[År],'0. Oppsett'!$C$9)</f>
        <v>0</v>
      </c>
      <c r="H135" s="177"/>
      <c r="I135" s="178" t="str">
        <f>IF(OR(E135="",H135="",NOT(AND(ISNUMBER(F135),ISNUMBER(H135)))),"",H135*F135*(1+'0. Oppsett'!$C$11))</f>
        <v/>
      </c>
    </row>
    <row r="136" spans="1:9" x14ac:dyDescent="0.25">
      <c r="A136" s="172">
        <v>132</v>
      </c>
      <c r="B136" s="122">
        <f t="array" ref="B136">_xlfn.UNIQUE('1.B BASIL-resultatregnskap'!C134:C331)</f>
        <v>0</v>
      </c>
      <c r="C136" s="250">
        <f t="array" ref="C136">_xlfn.UNIQUE('1.B BASIL-resultatregnskap'!B134:B331)</f>
        <v>0</v>
      </c>
      <c r="D136" s="174" t="str">
        <f>IFERROR(_xlfn.XLOOKUP($C136,factPensjon[Virksomhetsnr.],factPensjon[Forpliktelser]),"")</f>
        <v/>
      </c>
      <c r="E136" s="24"/>
      <c r="F136" s="175" t="str">
        <f>IFERROR(IF(E136="A",'0. Oppsett'!$C$23,IF(E136="B",'0. Oppsett'!$C$24,IF(E136="C",'0. Oppsett'!$C$25,""))),"")</f>
        <v/>
      </c>
      <c r="G136" s="176">
        <f>SUMIFS(BasilRadata[8E. Oppgi antall årsverk barnehagen har pensjonsforpliktelser for:],'1. BASIL-rådata'!$I$3:$I$500,'X. Satser pensjonstilskudd'!$C136,BasilRadata[År],'0. Oppsett'!$C$9)</f>
        <v>0</v>
      </c>
      <c r="H136" s="177"/>
      <c r="I136" s="178" t="str">
        <f>IF(OR(E136="",H136="",NOT(AND(ISNUMBER(F136),ISNUMBER(H136)))),"",H136*F136*(1+'0. Oppsett'!$C$11))</f>
        <v/>
      </c>
    </row>
    <row r="137" spans="1:9" x14ac:dyDescent="0.25">
      <c r="A137" s="172">
        <v>133</v>
      </c>
      <c r="B137" s="173">
        <f t="array" ref="B137">_xlfn.UNIQUE('1.B BASIL-resultatregnskap'!C135:C332)</f>
        <v>0</v>
      </c>
      <c r="C137" s="174">
        <f t="array" ref="C137">_xlfn.UNIQUE('1.B BASIL-resultatregnskap'!B135:B332)</f>
        <v>0</v>
      </c>
      <c r="D137" s="174" t="str">
        <f>IFERROR(_xlfn.XLOOKUP($C137,factPensjon[Virksomhetsnr.],factPensjon[Forpliktelser]),"")</f>
        <v/>
      </c>
      <c r="E137" s="24"/>
      <c r="F137" s="175" t="str">
        <f>IFERROR(IF(E137="A",'0. Oppsett'!$C$23,IF(E137="B",'0. Oppsett'!$C$24,IF(E137="C",'0. Oppsett'!$C$25,""))),"")</f>
        <v/>
      </c>
      <c r="G137" s="176">
        <f>SUMIFS(BasilRadata[8E. Oppgi antall årsverk barnehagen har pensjonsforpliktelser for:],'1. BASIL-rådata'!$I$3:$I$500,'X. Satser pensjonstilskudd'!$C137,BasilRadata[År],'0. Oppsett'!$C$9)</f>
        <v>0</v>
      </c>
      <c r="H137" s="177"/>
      <c r="I137" s="178" t="str">
        <f>IF(OR(E137="",H137="",NOT(AND(ISNUMBER(F137),ISNUMBER(H137)))),"",H137*F137*(1+'0. Oppsett'!$C$11))</f>
        <v/>
      </c>
    </row>
    <row r="138" spans="1:9" x14ac:dyDescent="0.25">
      <c r="A138" s="172">
        <v>134</v>
      </c>
      <c r="B138" s="173">
        <f t="array" ref="B138">_xlfn.UNIQUE('1.B BASIL-resultatregnskap'!C136:C333)</f>
        <v>0</v>
      </c>
      <c r="C138" s="174">
        <f t="array" ref="C138">_xlfn.UNIQUE('1.B BASIL-resultatregnskap'!B136:B333)</f>
        <v>0</v>
      </c>
      <c r="D138" s="174" t="str">
        <f>IFERROR(_xlfn.XLOOKUP($C138,factPensjon[Virksomhetsnr.],factPensjon[Forpliktelser]),"")</f>
        <v/>
      </c>
      <c r="E138" s="24"/>
      <c r="F138" s="175" t="str">
        <f>IFERROR(IF(E138="A",'0. Oppsett'!$C$23,IF(E138="B",'0. Oppsett'!$C$24,IF(E138="C",'0. Oppsett'!$C$25,""))),"")</f>
        <v/>
      </c>
      <c r="G138" s="176">
        <f>SUMIFS(BasilRadata[8E. Oppgi antall årsverk barnehagen har pensjonsforpliktelser for:],'1. BASIL-rådata'!$I$3:$I$500,'X. Satser pensjonstilskudd'!$C138,BasilRadata[År],'0. Oppsett'!$C$9)</f>
        <v>0</v>
      </c>
      <c r="H138" s="177"/>
      <c r="I138" s="178" t="str">
        <f>IF(OR(E138="",H138="",NOT(AND(ISNUMBER(F138),ISNUMBER(H138)))),"",H138*F138*(1+'0. Oppsett'!$C$11))</f>
        <v/>
      </c>
    </row>
    <row r="139" spans="1:9" x14ac:dyDescent="0.25">
      <c r="A139" s="172">
        <v>135</v>
      </c>
      <c r="B139" s="173">
        <f t="array" ref="B139">_xlfn.UNIQUE('1.B BASIL-resultatregnskap'!C137:C334)</f>
        <v>0</v>
      </c>
      <c r="C139" s="174">
        <f t="array" ref="C139">_xlfn.UNIQUE('1.B BASIL-resultatregnskap'!B137:B334)</f>
        <v>0</v>
      </c>
      <c r="D139" s="174" t="str">
        <f>IFERROR(_xlfn.XLOOKUP($C139,factPensjon[Virksomhetsnr.],factPensjon[Forpliktelser]),"")</f>
        <v/>
      </c>
      <c r="E139" s="24"/>
      <c r="F139" s="175" t="str">
        <f>IFERROR(IF(E139="A",'0. Oppsett'!$C$23,IF(E139="B",'0. Oppsett'!$C$24,IF(E139="C",'0. Oppsett'!$C$25,""))),"")</f>
        <v/>
      </c>
      <c r="G139" s="176">
        <f>SUMIFS(BasilRadata[8E. Oppgi antall årsverk barnehagen har pensjonsforpliktelser for:],'1. BASIL-rådata'!$I$3:$I$500,'X. Satser pensjonstilskudd'!$C139,BasilRadata[År],'0. Oppsett'!$C$9)</f>
        <v>0</v>
      </c>
      <c r="H139" s="177"/>
      <c r="I139" s="178" t="str">
        <f>IF(OR(E139="",H139="",NOT(AND(ISNUMBER(F139),ISNUMBER(H139)))),"",H139*F139*(1+'0. Oppsett'!$C$11))</f>
        <v/>
      </c>
    </row>
    <row r="140" spans="1:9" x14ac:dyDescent="0.25">
      <c r="A140" s="172">
        <v>136</v>
      </c>
      <c r="B140" s="173">
        <f t="array" ref="B140">_xlfn.UNIQUE('1.B BASIL-resultatregnskap'!C138:C335)</f>
        <v>0</v>
      </c>
      <c r="C140" s="174">
        <f t="array" ref="C140">_xlfn.UNIQUE('1.B BASIL-resultatregnskap'!B138:B335)</f>
        <v>0</v>
      </c>
      <c r="D140" s="174" t="str">
        <f>IFERROR(_xlfn.XLOOKUP($C140,factPensjon[Virksomhetsnr.],factPensjon[Forpliktelser]),"")</f>
        <v/>
      </c>
      <c r="E140" s="24"/>
      <c r="F140" s="175" t="str">
        <f>IFERROR(IF(E140="A",'0. Oppsett'!$C$23,IF(E140="B",'0. Oppsett'!$C$24,IF(E140="C",'0. Oppsett'!$C$25,""))),"")</f>
        <v/>
      </c>
      <c r="G140" s="176">
        <f>SUMIFS(BasilRadata[8E. Oppgi antall årsverk barnehagen har pensjonsforpliktelser for:],'1. BASIL-rådata'!$I$3:$I$500,'X. Satser pensjonstilskudd'!$C140,BasilRadata[År],'0. Oppsett'!$C$9)</f>
        <v>0</v>
      </c>
      <c r="H140" s="177"/>
      <c r="I140" s="178" t="str">
        <f>IF(OR(E140="",H140="",NOT(AND(ISNUMBER(F140),ISNUMBER(H140)))),"",H140*F140*(1+'0. Oppsett'!$C$11))</f>
        <v/>
      </c>
    </row>
    <row r="141" spans="1:9" x14ac:dyDescent="0.25">
      <c r="A141" s="172">
        <v>137</v>
      </c>
      <c r="B141" s="173">
        <f t="array" ref="B141">_xlfn.UNIQUE('1.B BASIL-resultatregnskap'!C139:C336)</f>
        <v>0</v>
      </c>
      <c r="C141" s="174">
        <f t="array" ref="C141">_xlfn.UNIQUE('1.B BASIL-resultatregnskap'!B139:B336)</f>
        <v>0</v>
      </c>
      <c r="D141" s="174" t="str">
        <f>IFERROR(_xlfn.XLOOKUP($C141,factPensjon[Virksomhetsnr.],factPensjon[Forpliktelser]),"")</f>
        <v/>
      </c>
      <c r="E141" s="24"/>
      <c r="F141" s="175" t="str">
        <f>IFERROR(IF(E141="A",'0. Oppsett'!$C$23,IF(E141="B",'0. Oppsett'!$C$24,IF(E141="C",'0. Oppsett'!$C$25,""))),"")</f>
        <v/>
      </c>
      <c r="G141" s="176">
        <f>SUMIFS(BasilRadata[8E. Oppgi antall årsverk barnehagen har pensjonsforpliktelser for:],'1. BASIL-rådata'!$I$3:$I$500,'X. Satser pensjonstilskudd'!$C141,BasilRadata[År],'0. Oppsett'!$C$9)</f>
        <v>0</v>
      </c>
      <c r="H141" s="177"/>
      <c r="I141" s="178" t="str">
        <f>IF(OR(E141="",H141="",NOT(AND(ISNUMBER(F141),ISNUMBER(H141)))),"",H141*F141*(1+'0. Oppsett'!$C$11))</f>
        <v/>
      </c>
    </row>
    <row r="142" spans="1:9" x14ac:dyDescent="0.25">
      <c r="A142" s="172">
        <v>138</v>
      </c>
      <c r="B142" s="173">
        <f t="array" ref="B142">_xlfn.UNIQUE('1.B BASIL-resultatregnskap'!C140:C337)</f>
        <v>0</v>
      </c>
      <c r="C142" s="174">
        <f t="array" ref="C142">_xlfn.UNIQUE('1.B BASIL-resultatregnskap'!B140:B337)</f>
        <v>0</v>
      </c>
      <c r="D142" s="174" t="str">
        <f>IFERROR(_xlfn.XLOOKUP($C142,factPensjon[Virksomhetsnr.],factPensjon[Forpliktelser]),"")</f>
        <v/>
      </c>
      <c r="E142" s="24"/>
      <c r="F142" s="175" t="str">
        <f>IFERROR(IF(E142="A",'0. Oppsett'!$C$23,IF(E142="B",'0. Oppsett'!$C$24,IF(E142="C",'0. Oppsett'!$C$25,""))),"")</f>
        <v/>
      </c>
      <c r="G142" s="176">
        <f>SUMIFS(BasilRadata[8E. Oppgi antall årsverk barnehagen har pensjonsforpliktelser for:],'1. BASIL-rådata'!$I$3:$I$500,'X. Satser pensjonstilskudd'!$C142,BasilRadata[År],'0. Oppsett'!$C$9)</f>
        <v>0</v>
      </c>
      <c r="H142" s="177"/>
      <c r="I142" s="178" t="str">
        <f>IF(OR(E142="",H142="",NOT(AND(ISNUMBER(F142),ISNUMBER(H142)))),"",H142*F142*(1+'0. Oppsett'!$C$11))</f>
        <v/>
      </c>
    </row>
    <row r="143" spans="1:9" x14ac:dyDescent="0.25">
      <c r="A143" s="172">
        <v>139</v>
      </c>
      <c r="B143" s="173">
        <f t="array" ref="B143">_xlfn.UNIQUE('1.B BASIL-resultatregnskap'!C141:C338)</f>
        <v>0</v>
      </c>
      <c r="C143" s="174">
        <f t="array" ref="C143">_xlfn.UNIQUE('1.B BASIL-resultatregnskap'!B141:B338)</f>
        <v>0</v>
      </c>
      <c r="D143" s="174" t="str">
        <f>IFERROR(_xlfn.XLOOKUP($C143,factPensjon[Virksomhetsnr.],factPensjon[Forpliktelser]),"")</f>
        <v/>
      </c>
      <c r="E143" s="24"/>
      <c r="F143" s="175" t="str">
        <f>IFERROR(IF(E143="A",'0. Oppsett'!$C$23,IF(E143="B",'0. Oppsett'!$C$24,IF(E143="C",'0. Oppsett'!$C$25,""))),"")</f>
        <v/>
      </c>
      <c r="G143" s="176">
        <f>SUMIFS(BasilRadata[8E. Oppgi antall årsverk barnehagen har pensjonsforpliktelser for:],'1. BASIL-rådata'!$I$3:$I$500,'X. Satser pensjonstilskudd'!$C143,BasilRadata[År],'0. Oppsett'!$C$9)</f>
        <v>0</v>
      </c>
      <c r="H143" s="177"/>
      <c r="I143" s="178" t="str">
        <f>IF(OR(E143="",H143="",NOT(AND(ISNUMBER(F143),ISNUMBER(H143)))),"",H143*F143*(1+'0. Oppsett'!$C$11))</f>
        <v/>
      </c>
    </row>
    <row r="144" spans="1:9" x14ac:dyDescent="0.25">
      <c r="A144" s="172">
        <v>140</v>
      </c>
      <c r="B144" s="173">
        <f t="array" ref="B144">_xlfn.UNIQUE('1.B BASIL-resultatregnskap'!C142:C339)</f>
        <v>0</v>
      </c>
      <c r="C144" s="174">
        <f t="array" ref="C144">_xlfn.UNIQUE('1.B BASIL-resultatregnskap'!B142:B339)</f>
        <v>0</v>
      </c>
      <c r="D144" s="174" t="str">
        <f>IFERROR(_xlfn.XLOOKUP($C144,factPensjon[Virksomhetsnr.],factPensjon[Forpliktelser]),"")</f>
        <v/>
      </c>
      <c r="E144" s="24"/>
      <c r="F144" s="175" t="str">
        <f>IFERROR(IF(E144="A",'0. Oppsett'!$C$23,IF(E144="B",'0. Oppsett'!$C$24,IF(E144="C",'0. Oppsett'!$C$25,""))),"")</f>
        <v/>
      </c>
      <c r="G144" s="176">
        <f>SUMIFS(BasilRadata[8E. Oppgi antall årsverk barnehagen har pensjonsforpliktelser for:],'1. BASIL-rådata'!$I$3:$I$500,'X. Satser pensjonstilskudd'!$C144,BasilRadata[År],'0. Oppsett'!$C$9)</f>
        <v>0</v>
      </c>
      <c r="H144" s="177"/>
      <c r="I144" s="178" t="str">
        <f>IF(OR(E144="",H144="",NOT(AND(ISNUMBER(F144),ISNUMBER(H144)))),"",H144*F144*(1+'0. Oppsett'!$C$11))</f>
        <v/>
      </c>
    </row>
    <row r="145" spans="1:9" x14ac:dyDescent="0.25">
      <c r="A145" s="172">
        <v>141</v>
      </c>
      <c r="B145" s="173">
        <f t="array" ref="B145">_xlfn.UNIQUE('1.B BASIL-resultatregnskap'!C143:C340)</f>
        <v>0</v>
      </c>
      <c r="C145" s="174">
        <f t="array" ref="C145">_xlfn.UNIQUE('1.B BASIL-resultatregnskap'!B143:B340)</f>
        <v>0</v>
      </c>
      <c r="D145" s="174" t="str">
        <f>IFERROR(_xlfn.XLOOKUP($C145,factPensjon[Virksomhetsnr.],factPensjon[Forpliktelser]),"")</f>
        <v/>
      </c>
      <c r="E145" s="24"/>
      <c r="F145" s="175" t="str">
        <f>IFERROR(IF(E145="A",'0. Oppsett'!$C$23,IF(E145="B",'0. Oppsett'!$C$24,IF(E145="C",'0. Oppsett'!$C$25,""))),"")</f>
        <v/>
      </c>
      <c r="G145" s="176">
        <f>SUMIFS(BasilRadata[8E. Oppgi antall årsverk barnehagen har pensjonsforpliktelser for:],'1. BASIL-rådata'!$I$3:$I$500,'X. Satser pensjonstilskudd'!$C145,BasilRadata[År],'0. Oppsett'!$C$9)</f>
        <v>0</v>
      </c>
      <c r="H145" s="177"/>
      <c r="I145" s="178" t="str">
        <f>IF(OR(E145="",H145="",NOT(AND(ISNUMBER(F145),ISNUMBER(H145)))),"",H145*F145*(1+'0. Oppsett'!$C$11))</f>
        <v/>
      </c>
    </row>
    <row r="146" spans="1:9" x14ac:dyDescent="0.25">
      <c r="A146" s="172">
        <v>142</v>
      </c>
      <c r="B146" s="173">
        <f t="array" ref="B146">_xlfn.UNIQUE('1.B BASIL-resultatregnskap'!C144:C341)</f>
        <v>0</v>
      </c>
      <c r="C146" s="174">
        <f t="array" ref="C146">_xlfn.UNIQUE('1.B BASIL-resultatregnskap'!B144:B341)</f>
        <v>0</v>
      </c>
      <c r="D146" s="174" t="str">
        <f>IFERROR(_xlfn.XLOOKUP($C146,factPensjon[Virksomhetsnr.],factPensjon[Forpliktelser]),"")</f>
        <v/>
      </c>
      <c r="E146" s="24"/>
      <c r="F146" s="175" t="str">
        <f>IFERROR(IF(E146="A",'0. Oppsett'!$C$23,IF(E146="B",'0. Oppsett'!$C$24,IF(E146="C",'0. Oppsett'!$C$25,""))),"")</f>
        <v/>
      </c>
      <c r="G146" s="176">
        <f>SUMIFS(BasilRadata[8E. Oppgi antall årsverk barnehagen har pensjonsforpliktelser for:],'1. BASIL-rådata'!$I$3:$I$500,'X. Satser pensjonstilskudd'!$C146,BasilRadata[År],'0. Oppsett'!$C$9)</f>
        <v>0</v>
      </c>
      <c r="H146" s="177"/>
      <c r="I146" s="178" t="str">
        <f>IF(OR(E146="",H146="",NOT(AND(ISNUMBER(F146),ISNUMBER(H146)))),"",H146*F146*(1+'0. Oppsett'!$C$11))</f>
        <v/>
      </c>
    </row>
    <row r="147" spans="1:9" x14ac:dyDescent="0.25">
      <c r="A147" s="172">
        <v>143</v>
      </c>
      <c r="B147" s="173">
        <f t="array" ref="B147">_xlfn.UNIQUE('1.B BASIL-resultatregnskap'!C145:C342)</f>
        <v>0</v>
      </c>
      <c r="C147" s="174">
        <f t="array" ref="C147">_xlfn.UNIQUE('1.B BASIL-resultatregnskap'!B145:B342)</f>
        <v>0</v>
      </c>
      <c r="D147" s="174" t="str">
        <f>IFERROR(_xlfn.XLOOKUP($C147,factPensjon[Virksomhetsnr.],factPensjon[Forpliktelser]),"")</f>
        <v/>
      </c>
      <c r="E147" s="24"/>
      <c r="F147" s="175" t="str">
        <f>IFERROR(IF(E147="A",'0. Oppsett'!$C$23,IF(E147="B",'0. Oppsett'!$C$24,IF(E147="C",'0. Oppsett'!$C$25,""))),"")</f>
        <v/>
      </c>
      <c r="G147" s="176">
        <f>SUMIFS(BasilRadata[8E. Oppgi antall årsverk barnehagen har pensjonsforpliktelser for:],'1. BASIL-rådata'!$I$3:$I$500,'X. Satser pensjonstilskudd'!$C147,BasilRadata[År],'0. Oppsett'!$C$9)</f>
        <v>0</v>
      </c>
      <c r="H147" s="177"/>
      <c r="I147" s="178" t="str">
        <f>IF(OR(E147="",H147="",NOT(AND(ISNUMBER(F147),ISNUMBER(H147)))),"",H147*F147*(1+'0. Oppsett'!$C$11))</f>
        <v/>
      </c>
    </row>
    <row r="148" spans="1:9" x14ac:dyDescent="0.25">
      <c r="A148" s="172">
        <v>144</v>
      </c>
      <c r="B148" s="173">
        <f t="array" ref="B148">_xlfn.UNIQUE('1.B BASIL-resultatregnskap'!C146:C343)</f>
        <v>0</v>
      </c>
      <c r="C148" s="174">
        <f t="array" ref="C148">_xlfn.UNIQUE('1.B BASIL-resultatregnskap'!B146:B343)</f>
        <v>0</v>
      </c>
      <c r="D148" s="174" t="str">
        <f>IFERROR(_xlfn.XLOOKUP($C148,factPensjon[Virksomhetsnr.],factPensjon[Forpliktelser]),"")</f>
        <v/>
      </c>
      <c r="E148" s="24"/>
      <c r="F148" s="175" t="str">
        <f>IFERROR(IF(E148="A",'0. Oppsett'!$C$23,IF(E148="B",'0. Oppsett'!$C$24,IF(E148="C",'0. Oppsett'!$C$25,""))),"")</f>
        <v/>
      </c>
      <c r="G148" s="176">
        <f>SUMIFS(BasilRadata[8E. Oppgi antall årsverk barnehagen har pensjonsforpliktelser for:],'1. BASIL-rådata'!$I$3:$I$500,'X. Satser pensjonstilskudd'!$C148,BasilRadata[År],'0. Oppsett'!$C$9)</f>
        <v>0</v>
      </c>
      <c r="H148" s="177"/>
      <c r="I148" s="178" t="str">
        <f>IF(OR(E148="",H148="",NOT(AND(ISNUMBER(F148),ISNUMBER(H148)))),"",H148*F148*(1+'0. Oppsett'!$C$11))</f>
        <v/>
      </c>
    </row>
    <row r="149" spans="1:9" x14ac:dyDescent="0.25">
      <c r="A149" s="172">
        <v>145</v>
      </c>
      <c r="B149" s="173">
        <f t="array" ref="B149">_xlfn.UNIQUE('1.B BASIL-resultatregnskap'!C147:C344)</f>
        <v>0</v>
      </c>
      <c r="C149" s="174">
        <f t="array" ref="C149">_xlfn.UNIQUE('1.B BASIL-resultatregnskap'!B147:B344)</f>
        <v>0</v>
      </c>
      <c r="D149" s="174" t="str">
        <f>IFERROR(_xlfn.XLOOKUP($C149,factPensjon[Virksomhetsnr.],factPensjon[Forpliktelser]),"")</f>
        <v/>
      </c>
      <c r="E149" s="24"/>
      <c r="F149" s="175" t="str">
        <f>IFERROR(IF(E149="A",'0. Oppsett'!$C$23,IF(E149="B",'0. Oppsett'!$C$24,IF(E149="C",'0. Oppsett'!$C$25,""))),"")</f>
        <v/>
      </c>
      <c r="G149" s="176">
        <f>SUMIFS(BasilRadata[8E. Oppgi antall årsverk barnehagen har pensjonsforpliktelser for:],'1. BASIL-rådata'!$I$3:$I$500,'X. Satser pensjonstilskudd'!$C149,BasilRadata[År],'0. Oppsett'!$C$9)</f>
        <v>0</v>
      </c>
      <c r="H149" s="177"/>
      <c r="I149" s="178" t="str">
        <f>IF(OR(E149="",H149="",NOT(AND(ISNUMBER(F149),ISNUMBER(H149)))),"",H149*F149*(1+'0. Oppsett'!$C$11))</f>
        <v/>
      </c>
    </row>
    <row r="150" spans="1:9" x14ac:dyDescent="0.25">
      <c r="A150" s="172">
        <v>146</v>
      </c>
      <c r="B150" s="173">
        <f t="array" ref="B150">_xlfn.UNIQUE('1.B BASIL-resultatregnskap'!C148:C345)</f>
        <v>0</v>
      </c>
      <c r="C150" s="174">
        <f t="array" ref="C150">_xlfn.UNIQUE('1.B BASIL-resultatregnskap'!B148:B345)</f>
        <v>0</v>
      </c>
      <c r="D150" s="174" t="str">
        <f>IFERROR(_xlfn.XLOOKUP($C150,factPensjon[Virksomhetsnr.],factPensjon[Forpliktelser]),"")</f>
        <v/>
      </c>
      <c r="E150" s="24"/>
      <c r="F150" s="175" t="str">
        <f>IFERROR(IF(E150="A",'0. Oppsett'!$C$23,IF(E150="B",'0. Oppsett'!$C$24,IF(E150="C",'0. Oppsett'!$C$25,""))),"")</f>
        <v/>
      </c>
      <c r="G150" s="176">
        <f>SUMIFS(BasilRadata[8E. Oppgi antall årsverk barnehagen har pensjonsforpliktelser for:],'1. BASIL-rådata'!$I$3:$I$500,'X. Satser pensjonstilskudd'!$C150,BasilRadata[År],'0. Oppsett'!$C$9)</f>
        <v>0</v>
      </c>
      <c r="H150" s="177"/>
      <c r="I150" s="178" t="str">
        <f>IF(OR(E150="",H150="",NOT(AND(ISNUMBER(F150),ISNUMBER(H150)))),"",H150*F150*(1+'0. Oppsett'!$C$11))</f>
        <v/>
      </c>
    </row>
    <row r="151" spans="1:9" x14ac:dyDescent="0.25">
      <c r="A151" s="172">
        <v>147</v>
      </c>
      <c r="B151" s="173">
        <f t="array" ref="B151">_xlfn.UNIQUE('1.B BASIL-resultatregnskap'!C149:C346)</f>
        <v>0</v>
      </c>
      <c r="C151" s="174">
        <f t="array" ref="C151">_xlfn.UNIQUE('1.B BASIL-resultatregnskap'!B149:B346)</f>
        <v>0</v>
      </c>
      <c r="D151" s="174" t="str">
        <f>IFERROR(_xlfn.XLOOKUP($C151,factPensjon[Virksomhetsnr.],factPensjon[Forpliktelser]),"")</f>
        <v/>
      </c>
      <c r="E151" s="24"/>
      <c r="F151" s="175" t="str">
        <f>IFERROR(IF(E151="A",'0. Oppsett'!$C$23,IF(E151="B",'0. Oppsett'!$C$24,IF(E151="C",'0. Oppsett'!$C$25,""))),"")</f>
        <v/>
      </c>
      <c r="G151" s="176">
        <f>SUMIFS(BasilRadata[8E. Oppgi antall årsverk barnehagen har pensjonsforpliktelser for:],'1. BASIL-rådata'!$I$3:$I$500,'X. Satser pensjonstilskudd'!$C151,BasilRadata[År],'0. Oppsett'!$C$9)</f>
        <v>0</v>
      </c>
      <c r="H151" s="177"/>
      <c r="I151" s="178" t="str">
        <f>IF(OR(E151="",H151="",NOT(AND(ISNUMBER(F151),ISNUMBER(H151)))),"",H151*F151*(1+'0. Oppsett'!$C$11))</f>
        <v/>
      </c>
    </row>
    <row r="152" spans="1:9" x14ac:dyDescent="0.25">
      <c r="A152" s="172">
        <v>148</v>
      </c>
      <c r="B152" s="173">
        <f t="array" ref="B152">_xlfn.UNIQUE('1.B BASIL-resultatregnskap'!C150:C347)</f>
        <v>0</v>
      </c>
      <c r="C152" s="174">
        <f t="array" ref="C152">_xlfn.UNIQUE('1.B BASIL-resultatregnskap'!B150:B347)</f>
        <v>0</v>
      </c>
      <c r="D152" s="174" t="str">
        <f>IFERROR(_xlfn.XLOOKUP($C152,factPensjon[Virksomhetsnr.],factPensjon[Forpliktelser]),"")</f>
        <v/>
      </c>
      <c r="E152" s="24"/>
      <c r="F152" s="175" t="str">
        <f>IFERROR(IF(E152="A",'0. Oppsett'!$C$23,IF(E152="B",'0. Oppsett'!$C$24,IF(E152="C",'0. Oppsett'!$C$25,""))),"")</f>
        <v/>
      </c>
      <c r="G152" s="176">
        <f>SUMIFS(BasilRadata[8E. Oppgi antall årsverk barnehagen har pensjonsforpliktelser for:],'1. BASIL-rådata'!$I$3:$I$500,'X. Satser pensjonstilskudd'!$C152,BasilRadata[År],'0. Oppsett'!$C$9)</f>
        <v>0</v>
      </c>
      <c r="H152" s="177"/>
      <c r="I152" s="178" t="str">
        <f>IF(OR(E152="",H152="",NOT(AND(ISNUMBER(F152),ISNUMBER(H152)))),"",H152*F152*(1+'0. Oppsett'!$C$11))</f>
        <v/>
      </c>
    </row>
    <row r="153" spans="1:9" x14ac:dyDescent="0.25">
      <c r="A153" s="172">
        <v>149</v>
      </c>
      <c r="B153" s="173">
        <f t="array" ref="B153">_xlfn.UNIQUE('1.B BASIL-resultatregnskap'!C151:C348)</f>
        <v>0</v>
      </c>
      <c r="C153" s="174">
        <f t="array" ref="C153">_xlfn.UNIQUE('1.B BASIL-resultatregnskap'!B151:B348)</f>
        <v>0</v>
      </c>
      <c r="D153" s="174" t="str">
        <f>IFERROR(_xlfn.XLOOKUP($C153,factPensjon[Virksomhetsnr.],factPensjon[Forpliktelser]),"")</f>
        <v/>
      </c>
      <c r="E153" s="24"/>
      <c r="F153" s="175" t="str">
        <f>IFERROR(IF(E153="A",'0. Oppsett'!$C$23,IF(E153="B",'0. Oppsett'!$C$24,IF(E153="C",'0. Oppsett'!$C$25,""))),"")</f>
        <v/>
      </c>
      <c r="G153" s="176">
        <f>SUMIFS(BasilRadata[8E. Oppgi antall årsverk barnehagen har pensjonsforpliktelser for:],'1. BASIL-rådata'!$I$3:$I$500,'X. Satser pensjonstilskudd'!$C153,BasilRadata[År],'0. Oppsett'!$C$9)</f>
        <v>0</v>
      </c>
      <c r="H153" s="177"/>
      <c r="I153" s="178" t="str">
        <f>IF(OR(E153="",H153="",NOT(AND(ISNUMBER(F153),ISNUMBER(H153)))),"",H153*F153*(1+'0. Oppsett'!$C$11))</f>
        <v/>
      </c>
    </row>
    <row r="154" spans="1:9" x14ac:dyDescent="0.25">
      <c r="A154" s="172">
        <v>150</v>
      </c>
      <c r="B154" s="173">
        <f t="array" ref="B154">_xlfn.UNIQUE('1.B BASIL-resultatregnskap'!C152:C349)</f>
        <v>0</v>
      </c>
      <c r="C154" s="174">
        <f t="array" ref="C154">_xlfn.UNIQUE('1.B BASIL-resultatregnskap'!B152:B349)</f>
        <v>0</v>
      </c>
      <c r="D154" s="174" t="str">
        <f>IFERROR(_xlfn.XLOOKUP($C154,factPensjon[Virksomhetsnr.],factPensjon[Forpliktelser]),"")</f>
        <v/>
      </c>
      <c r="E154" s="24"/>
      <c r="F154" s="175" t="str">
        <f>IFERROR(IF(E154="A",'0. Oppsett'!$C$23,IF(E154="B",'0. Oppsett'!$C$24,IF(E154="C",'0. Oppsett'!$C$25,""))),"")</f>
        <v/>
      </c>
      <c r="G154" s="176">
        <f>SUMIFS(BasilRadata[8E. Oppgi antall årsverk barnehagen har pensjonsforpliktelser for:],'1. BASIL-rådata'!$I$3:$I$500,'X. Satser pensjonstilskudd'!$C154,BasilRadata[År],'0. Oppsett'!$C$9)</f>
        <v>0</v>
      </c>
      <c r="H154" s="177"/>
      <c r="I154" s="178" t="str">
        <f>IF(OR(E154="",H154="",NOT(AND(ISNUMBER(F154),ISNUMBER(H154)))),"",H154*F154*(1+'0. Oppsett'!$C$11))</f>
        <v/>
      </c>
    </row>
    <row r="155" spans="1:9" x14ac:dyDescent="0.25">
      <c r="A155" s="172">
        <v>151</v>
      </c>
      <c r="B155" s="173">
        <f t="array" ref="B155">_xlfn.UNIQUE('1.B BASIL-resultatregnskap'!C153:C350)</f>
        <v>0</v>
      </c>
      <c r="C155" s="174">
        <f t="array" ref="C155">_xlfn.UNIQUE('1.B BASIL-resultatregnskap'!B153:B350)</f>
        <v>0</v>
      </c>
      <c r="D155" s="174" t="str">
        <f>IFERROR(_xlfn.XLOOKUP($C155,factPensjon[Virksomhetsnr.],factPensjon[Forpliktelser]),"")</f>
        <v/>
      </c>
      <c r="E155" s="24"/>
      <c r="F155" s="175" t="str">
        <f>IFERROR(IF(E155="A",'0. Oppsett'!$C$23,IF(E155="B",'0. Oppsett'!$C$24,IF(E155="C",'0. Oppsett'!$C$25,""))),"")</f>
        <v/>
      </c>
      <c r="G155" s="176">
        <f>SUMIFS(BasilRadata[8E. Oppgi antall årsverk barnehagen har pensjonsforpliktelser for:],'1. BASIL-rådata'!$I$3:$I$500,'X. Satser pensjonstilskudd'!$C155,BasilRadata[År],'0. Oppsett'!$C$9)</f>
        <v>0</v>
      </c>
      <c r="H155" s="177"/>
      <c r="I155" s="178" t="str">
        <f>IF(OR(E155="",H155="",NOT(AND(ISNUMBER(F155),ISNUMBER(H155)))),"",H155*F155*(1+'0. Oppsett'!$C$11))</f>
        <v/>
      </c>
    </row>
    <row r="156" spans="1:9" x14ac:dyDescent="0.25">
      <c r="A156" s="172">
        <v>152</v>
      </c>
      <c r="B156" s="173">
        <f t="array" ref="B156">_xlfn.UNIQUE('1.B BASIL-resultatregnskap'!C154:C351)</f>
        <v>0</v>
      </c>
      <c r="C156" s="174">
        <f t="array" ref="C156">_xlfn.UNIQUE('1.B BASIL-resultatregnskap'!B154:B351)</f>
        <v>0</v>
      </c>
      <c r="D156" s="174" t="str">
        <f>IFERROR(_xlfn.XLOOKUP($C156,factPensjon[Virksomhetsnr.],factPensjon[Forpliktelser]),"")</f>
        <v/>
      </c>
      <c r="E156" s="24"/>
      <c r="F156" s="175" t="str">
        <f>IFERROR(IF(E156="A",'0. Oppsett'!$C$23,IF(E156="B",'0. Oppsett'!$C$24,IF(E156="C",'0. Oppsett'!$C$25,""))),"")</f>
        <v/>
      </c>
      <c r="G156" s="176">
        <f>SUMIFS(BasilRadata[8E. Oppgi antall årsverk barnehagen har pensjonsforpliktelser for:],'1. BASIL-rådata'!$I$3:$I$500,'X. Satser pensjonstilskudd'!$C156,BasilRadata[År],'0. Oppsett'!$C$9)</f>
        <v>0</v>
      </c>
      <c r="H156" s="177"/>
      <c r="I156" s="178" t="str">
        <f>IF(OR(E156="",H156="",NOT(AND(ISNUMBER(F156),ISNUMBER(H156)))),"",H156*F156*(1+'0. Oppsett'!$C$11))</f>
        <v/>
      </c>
    </row>
    <row r="157" spans="1:9" x14ac:dyDescent="0.25">
      <c r="A157" s="172">
        <v>153</v>
      </c>
      <c r="B157" s="173">
        <f t="array" ref="B157">_xlfn.UNIQUE('1.B BASIL-resultatregnskap'!C155:C352)</f>
        <v>0</v>
      </c>
      <c r="C157" s="174">
        <f t="array" ref="C157">_xlfn.UNIQUE('1.B BASIL-resultatregnskap'!B155:B352)</f>
        <v>0</v>
      </c>
      <c r="D157" s="174" t="str">
        <f>IFERROR(_xlfn.XLOOKUP($C157,factPensjon[Virksomhetsnr.],factPensjon[Forpliktelser]),"")</f>
        <v/>
      </c>
      <c r="E157" s="24"/>
      <c r="F157" s="175" t="str">
        <f>IFERROR(IF(E157="A",'0. Oppsett'!$C$23,IF(E157="B",'0. Oppsett'!$C$24,IF(E157="C",'0. Oppsett'!$C$25,""))),"")</f>
        <v/>
      </c>
      <c r="G157" s="176">
        <f>SUMIFS(BasilRadata[8E. Oppgi antall årsverk barnehagen har pensjonsforpliktelser for:],'1. BASIL-rådata'!$I$3:$I$500,'X. Satser pensjonstilskudd'!$C157,BasilRadata[År],'0. Oppsett'!$C$9)</f>
        <v>0</v>
      </c>
      <c r="H157" s="177"/>
      <c r="I157" s="178" t="str">
        <f>IF(OR(E157="",H157="",NOT(AND(ISNUMBER(F157),ISNUMBER(H157)))),"",H157*F157*(1+'0. Oppsett'!$C$11))</f>
        <v/>
      </c>
    </row>
    <row r="158" spans="1:9" x14ac:dyDescent="0.25">
      <c r="A158" s="172">
        <v>154</v>
      </c>
      <c r="B158" s="173">
        <f t="array" ref="B158">_xlfn.UNIQUE('1.B BASIL-resultatregnskap'!C156:C353)</f>
        <v>0</v>
      </c>
      <c r="C158" s="174">
        <f t="array" ref="C158">_xlfn.UNIQUE('1.B BASIL-resultatregnskap'!B156:B353)</f>
        <v>0</v>
      </c>
      <c r="D158" s="174" t="str">
        <f>IFERROR(_xlfn.XLOOKUP($C158,factPensjon[Virksomhetsnr.],factPensjon[Forpliktelser]),"")</f>
        <v/>
      </c>
      <c r="E158" s="24"/>
      <c r="F158" s="175" t="str">
        <f>IFERROR(IF(E158="A",'0. Oppsett'!$C$23,IF(E158="B",'0. Oppsett'!$C$24,IF(E158="C",'0. Oppsett'!$C$25,""))),"")</f>
        <v/>
      </c>
      <c r="G158" s="176">
        <f>SUMIFS(BasilRadata[8E. Oppgi antall årsverk barnehagen har pensjonsforpliktelser for:],'1. BASIL-rådata'!$I$3:$I$500,'X. Satser pensjonstilskudd'!$C158,BasilRadata[År],'0. Oppsett'!$C$9)</f>
        <v>0</v>
      </c>
      <c r="H158" s="177"/>
      <c r="I158" s="178" t="str">
        <f>IF(OR(E158="",H158="",NOT(AND(ISNUMBER(F158),ISNUMBER(H158)))),"",H158*F158*(1+'0. Oppsett'!$C$11))</f>
        <v/>
      </c>
    </row>
    <row r="159" spans="1:9" x14ac:dyDescent="0.25">
      <c r="A159" s="172">
        <v>155</v>
      </c>
      <c r="B159" s="173">
        <f t="array" ref="B159">_xlfn.UNIQUE('1.B BASIL-resultatregnskap'!C157:C354)</f>
        <v>0</v>
      </c>
      <c r="C159" s="174">
        <f t="array" ref="C159">_xlfn.UNIQUE('1.B BASIL-resultatregnskap'!B157:B354)</f>
        <v>0</v>
      </c>
      <c r="D159" s="174" t="str">
        <f>IFERROR(_xlfn.XLOOKUP($C159,factPensjon[Virksomhetsnr.],factPensjon[Forpliktelser]),"")</f>
        <v/>
      </c>
      <c r="E159" s="24"/>
      <c r="F159" s="175" t="str">
        <f>IFERROR(IF(E159="A",'0. Oppsett'!$C$23,IF(E159="B",'0. Oppsett'!$C$24,IF(E159="C",'0. Oppsett'!$C$25,""))),"")</f>
        <v/>
      </c>
      <c r="G159" s="176">
        <f>SUMIFS(BasilRadata[8E. Oppgi antall årsverk barnehagen har pensjonsforpliktelser for:],'1. BASIL-rådata'!$I$3:$I$500,'X. Satser pensjonstilskudd'!$C159,BasilRadata[År],'0. Oppsett'!$C$9)</f>
        <v>0</v>
      </c>
      <c r="H159" s="177"/>
      <c r="I159" s="178" t="str">
        <f>IF(OR(E159="",H159="",NOT(AND(ISNUMBER(F159),ISNUMBER(H159)))),"",H159*F159*(1+'0. Oppsett'!$C$11))</f>
        <v/>
      </c>
    </row>
    <row r="160" spans="1:9" x14ac:dyDescent="0.25">
      <c r="A160" s="172">
        <v>156</v>
      </c>
      <c r="B160" s="173">
        <f t="array" ref="B160">_xlfn.UNIQUE('1.B BASIL-resultatregnskap'!C158:C355)</f>
        <v>0</v>
      </c>
      <c r="C160" s="174">
        <f t="array" ref="C160">_xlfn.UNIQUE('1.B BASIL-resultatregnskap'!B158:B355)</f>
        <v>0</v>
      </c>
      <c r="D160" s="174" t="str">
        <f>IFERROR(_xlfn.XLOOKUP($C160,factPensjon[Virksomhetsnr.],factPensjon[Forpliktelser]),"")</f>
        <v/>
      </c>
      <c r="E160" s="24"/>
      <c r="F160" s="175" t="str">
        <f>IFERROR(IF(E160="A",'0. Oppsett'!$C$23,IF(E160="B",'0. Oppsett'!$C$24,IF(E160="C",'0. Oppsett'!$C$25,""))),"")</f>
        <v/>
      </c>
      <c r="G160" s="176">
        <f>SUMIFS(BasilRadata[8E. Oppgi antall årsverk barnehagen har pensjonsforpliktelser for:],'1. BASIL-rådata'!$I$3:$I$500,'X. Satser pensjonstilskudd'!$C160,BasilRadata[År],'0. Oppsett'!$C$9)</f>
        <v>0</v>
      </c>
      <c r="H160" s="177"/>
      <c r="I160" s="178" t="str">
        <f>IF(OR(E160="",H160="",NOT(AND(ISNUMBER(F160),ISNUMBER(H160)))),"",H160*F160*(1+'0. Oppsett'!$C$11))</f>
        <v/>
      </c>
    </row>
    <row r="161" spans="1:9" x14ac:dyDescent="0.25">
      <c r="A161" s="172">
        <v>157</v>
      </c>
      <c r="B161" s="173">
        <f t="array" ref="B161">_xlfn.UNIQUE('1.B BASIL-resultatregnskap'!C159:C356)</f>
        <v>0</v>
      </c>
      <c r="C161" s="174">
        <f t="array" ref="C161">_xlfn.UNIQUE('1.B BASIL-resultatregnskap'!B159:B356)</f>
        <v>0</v>
      </c>
      <c r="D161" s="174" t="str">
        <f>IFERROR(_xlfn.XLOOKUP($C161,factPensjon[Virksomhetsnr.],factPensjon[Forpliktelser]),"")</f>
        <v/>
      </c>
      <c r="E161" s="24"/>
      <c r="F161" s="175" t="str">
        <f>IFERROR(IF(E161="A",'0. Oppsett'!$C$23,IF(E161="B",'0. Oppsett'!$C$24,IF(E161="C",'0. Oppsett'!$C$25,""))),"")</f>
        <v/>
      </c>
      <c r="G161" s="176">
        <f>SUMIFS(BasilRadata[8E. Oppgi antall årsverk barnehagen har pensjonsforpliktelser for:],'1. BASIL-rådata'!$I$3:$I$500,'X. Satser pensjonstilskudd'!$C161,BasilRadata[År],'0. Oppsett'!$C$9)</f>
        <v>0</v>
      </c>
      <c r="H161" s="177"/>
      <c r="I161" s="178" t="str">
        <f>IF(OR(E161="",H161="",NOT(AND(ISNUMBER(F161),ISNUMBER(H161)))),"",H161*F161*(1+'0. Oppsett'!$C$11))</f>
        <v/>
      </c>
    </row>
    <row r="162" spans="1:9" x14ac:dyDescent="0.25">
      <c r="A162" s="172">
        <v>158</v>
      </c>
      <c r="B162" s="173">
        <f t="array" ref="B162">_xlfn.UNIQUE('1.B BASIL-resultatregnskap'!C160:C357)</f>
        <v>0</v>
      </c>
      <c r="C162" s="174">
        <f t="array" ref="C162">_xlfn.UNIQUE('1.B BASIL-resultatregnskap'!B160:B357)</f>
        <v>0</v>
      </c>
      <c r="D162" s="174" t="str">
        <f>IFERROR(_xlfn.XLOOKUP($C162,factPensjon[Virksomhetsnr.],factPensjon[Forpliktelser]),"")</f>
        <v/>
      </c>
      <c r="E162" s="24"/>
      <c r="F162" s="175" t="str">
        <f>IFERROR(IF(E162="A",'0. Oppsett'!$C$23,IF(E162="B",'0. Oppsett'!$C$24,IF(E162="C",'0. Oppsett'!$C$25,""))),"")</f>
        <v/>
      </c>
      <c r="G162" s="176">
        <f>SUMIFS(BasilRadata[8E. Oppgi antall årsverk barnehagen har pensjonsforpliktelser for:],'1. BASIL-rådata'!$I$3:$I$500,'X. Satser pensjonstilskudd'!$C162,BasilRadata[År],'0. Oppsett'!$C$9)</f>
        <v>0</v>
      </c>
      <c r="H162" s="177"/>
      <c r="I162" s="178" t="str">
        <f>IF(OR(E162="",H162="",NOT(AND(ISNUMBER(F162),ISNUMBER(H162)))),"",H162*F162*(1+'0. Oppsett'!$C$11))</f>
        <v/>
      </c>
    </row>
    <row r="163" spans="1:9" x14ac:dyDescent="0.25">
      <c r="A163" s="172">
        <v>159</v>
      </c>
      <c r="B163" s="173">
        <f t="array" ref="B163">_xlfn.UNIQUE('1.B BASIL-resultatregnskap'!C161:C358)</f>
        <v>0</v>
      </c>
      <c r="C163" s="174">
        <f t="array" ref="C163">_xlfn.UNIQUE('1.B BASIL-resultatregnskap'!B161:B358)</f>
        <v>0</v>
      </c>
      <c r="D163" s="174" t="str">
        <f>IFERROR(_xlfn.XLOOKUP($C163,factPensjon[Virksomhetsnr.],factPensjon[Forpliktelser]),"")</f>
        <v/>
      </c>
      <c r="E163" s="24"/>
      <c r="F163" s="175" t="str">
        <f>IFERROR(IF(E163="A",'0. Oppsett'!$C$23,IF(E163="B",'0. Oppsett'!$C$24,IF(E163="C",'0. Oppsett'!$C$25,""))),"")</f>
        <v/>
      </c>
      <c r="G163" s="176">
        <f>SUMIFS(BasilRadata[8E. Oppgi antall årsverk barnehagen har pensjonsforpliktelser for:],'1. BASIL-rådata'!$I$3:$I$500,'X. Satser pensjonstilskudd'!$C163,BasilRadata[År],'0. Oppsett'!$C$9)</f>
        <v>0</v>
      </c>
      <c r="H163" s="177"/>
      <c r="I163" s="178" t="str">
        <f>IF(OR(E163="",H163="",NOT(AND(ISNUMBER(F163),ISNUMBER(H163)))),"",H163*F163*(1+'0. Oppsett'!$C$11))</f>
        <v/>
      </c>
    </row>
    <row r="164" spans="1:9" x14ac:dyDescent="0.25">
      <c r="A164" s="172">
        <v>160</v>
      </c>
      <c r="B164" s="173">
        <f t="array" ref="B164">_xlfn.UNIQUE('1.B BASIL-resultatregnskap'!C162:C359)</f>
        <v>0</v>
      </c>
      <c r="C164" s="174">
        <f t="array" ref="C164">_xlfn.UNIQUE('1.B BASIL-resultatregnskap'!B162:B359)</f>
        <v>0</v>
      </c>
      <c r="D164" s="174" t="str">
        <f>IFERROR(_xlfn.XLOOKUP($C164,factPensjon[Virksomhetsnr.],factPensjon[Forpliktelser]),"")</f>
        <v/>
      </c>
      <c r="E164" s="24"/>
      <c r="F164" s="175" t="str">
        <f>IFERROR(IF(E164="A",'0. Oppsett'!$C$23,IF(E164="B",'0. Oppsett'!$C$24,IF(E164="C",'0. Oppsett'!$C$25,""))),"")</f>
        <v/>
      </c>
      <c r="G164" s="176">
        <f>SUMIFS(BasilRadata[8E. Oppgi antall årsverk barnehagen har pensjonsforpliktelser for:],'1. BASIL-rådata'!$I$3:$I$500,'X. Satser pensjonstilskudd'!$C164,BasilRadata[År],'0. Oppsett'!$C$9)</f>
        <v>0</v>
      </c>
      <c r="H164" s="177"/>
      <c r="I164" s="178" t="str">
        <f>IF(OR(E164="",H164="",NOT(AND(ISNUMBER(F164),ISNUMBER(H164)))),"",H164*F164*(1+'0. Oppsett'!$C$11))</f>
        <v/>
      </c>
    </row>
    <row r="165" spans="1:9" x14ac:dyDescent="0.25">
      <c r="A165" s="172">
        <v>161</v>
      </c>
      <c r="B165" s="173">
        <f t="array" ref="B165">_xlfn.UNIQUE('1.B BASIL-resultatregnskap'!C163:C360)</f>
        <v>0</v>
      </c>
      <c r="C165" s="174">
        <f t="array" ref="C165">_xlfn.UNIQUE('1.B BASIL-resultatregnskap'!B163:B360)</f>
        <v>0</v>
      </c>
      <c r="D165" s="174" t="str">
        <f>IFERROR(_xlfn.XLOOKUP($C165,factPensjon[Virksomhetsnr.],factPensjon[Forpliktelser]),"")</f>
        <v/>
      </c>
      <c r="E165" s="24"/>
      <c r="F165" s="175" t="str">
        <f>IFERROR(IF(E165="A",'0. Oppsett'!$C$23,IF(E165="B",'0. Oppsett'!$C$24,IF(E165="C",'0. Oppsett'!$C$25,""))),"")</f>
        <v/>
      </c>
      <c r="G165" s="176">
        <f>SUMIFS(BasilRadata[8E. Oppgi antall årsverk barnehagen har pensjonsforpliktelser for:],'1. BASIL-rådata'!$I$3:$I$500,'X. Satser pensjonstilskudd'!$C165,BasilRadata[År],'0. Oppsett'!$C$9)</f>
        <v>0</v>
      </c>
      <c r="H165" s="177"/>
      <c r="I165" s="178" t="str">
        <f>IF(OR(E165="",H165="",NOT(AND(ISNUMBER(F165),ISNUMBER(H165)))),"",H165*F165*(1+'0. Oppsett'!$C$11))</f>
        <v/>
      </c>
    </row>
    <row r="166" spans="1:9" x14ac:dyDescent="0.25">
      <c r="A166" s="172">
        <v>162</v>
      </c>
      <c r="B166" s="173">
        <f t="array" ref="B166">_xlfn.UNIQUE('1.B BASIL-resultatregnskap'!C164:C361)</f>
        <v>0</v>
      </c>
      <c r="C166" s="174">
        <f t="array" ref="C166">_xlfn.UNIQUE('1.B BASIL-resultatregnskap'!B164:B361)</f>
        <v>0</v>
      </c>
      <c r="D166" s="174" t="str">
        <f>IFERROR(_xlfn.XLOOKUP($C166,factPensjon[Virksomhetsnr.],factPensjon[Forpliktelser]),"")</f>
        <v/>
      </c>
      <c r="E166" s="24"/>
      <c r="F166" s="175" t="str">
        <f>IFERROR(IF(E166="A",'0. Oppsett'!$C$23,IF(E166="B",'0. Oppsett'!$C$24,IF(E166="C",'0. Oppsett'!$C$25,""))),"")</f>
        <v/>
      </c>
      <c r="G166" s="176">
        <f>SUMIFS(BasilRadata[8E. Oppgi antall årsverk barnehagen har pensjonsforpliktelser for:],'1. BASIL-rådata'!$I$3:$I$500,'X. Satser pensjonstilskudd'!$C166,BasilRadata[År],'0. Oppsett'!$C$9)</f>
        <v>0</v>
      </c>
      <c r="H166" s="177"/>
      <c r="I166" s="178" t="str">
        <f>IF(OR(E166="",H166="",NOT(AND(ISNUMBER(F166),ISNUMBER(H166)))),"",H166*F166*(1+'0. Oppsett'!$C$11))</f>
        <v/>
      </c>
    </row>
    <row r="167" spans="1:9" x14ac:dyDescent="0.25">
      <c r="A167" s="172">
        <v>163</v>
      </c>
      <c r="B167" s="173">
        <f t="array" ref="B167">_xlfn.UNIQUE('1.B BASIL-resultatregnskap'!C165:C362)</f>
        <v>0</v>
      </c>
      <c r="C167" s="174">
        <f t="array" ref="C167">_xlfn.UNIQUE('1.B BASIL-resultatregnskap'!B165:B362)</f>
        <v>0</v>
      </c>
      <c r="D167" s="174" t="str">
        <f>IFERROR(_xlfn.XLOOKUP($C167,factPensjon[Virksomhetsnr.],factPensjon[Forpliktelser]),"")</f>
        <v/>
      </c>
      <c r="E167" s="24"/>
      <c r="F167" s="175" t="str">
        <f>IFERROR(IF(E167="A",'0. Oppsett'!$C$23,IF(E167="B",'0. Oppsett'!$C$24,IF(E167="C",'0. Oppsett'!$C$25,""))),"")</f>
        <v/>
      </c>
      <c r="G167" s="176">
        <f>SUMIFS(BasilRadata[8E. Oppgi antall årsverk barnehagen har pensjonsforpliktelser for:],'1. BASIL-rådata'!$I$3:$I$500,'X. Satser pensjonstilskudd'!$C167,BasilRadata[År],'0. Oppsett'!$C$9)</f>
        <v>0</v>
      </c>
      <c r="H167" s="177"/>
      <c r="I167" s="178" t="str">
        <f>IF(OR(E167="",H167="",NOT(AND(ISNUMBER(F167),ISNUMBER(H167)))),"",H167*F167*(1+'0. Oppsett'!$C$11))</f>
        <v/>
      </c>
    </row>
    <row r="168" spans="1:9" x14ac:dyDescent="0.25">
      <c r="A168" s="172">
        <v>164</v>
      </c>
      <c r="B168" s="173">
        <f t="array" ref="B168">_xlfn.UNIQUE('1.B BASIL-resultatregnskap'!C166:C363)</f>
        <v>0</v>
      </c>
      <c r="C168" s="174">
        <f t="array" ref="C168">_xlfn.UNIQUE('1.B BASIL-resultatregnskap'!B166:B363)</f>
        <v>0</v>
      </c>
      <c r="D168" s="174" t="str">
        <f>IFERROR(_xlfn.XLOOKUP($C168,factPensjon[Virksomhetsnr.],factPensjon[Forpliktelser]),"")</f>
        <v/>
      </c>
      <c r="E168" s="24"/>
      <c r="F168" s="175" t="str">
        <f>IFERROR(IF(E168="A",'0. Oppsett'!$C$23,IF(E168="B",'0. Oppsett'!$C$24,IF(E168="C",'0. Oppsett'!$C$25,""))),"")</f>
        <v/>
      </c>
      <c r="G168" s="176">
        <f>SUMIFS(BasilRadata[8E. Oppgi antall årsverk barnehagen har pensjonsforpliktelser for:],'1. BASIL-rådata'!$I$3:$I$500,'X. Satser pensjonstilskudd'!$C168,BasilRadata[År],'0. Oppsett'!$C$9)</f>
        <v>0</v>
      </c>
      <c r="H168" s="177"/>
      <c r="I168" s="178" t="str">
        <f>IF(OR(E168="",H168="",NOT(AND(ISNUMBER(F168),ISNUMBER(H168)))),"",H168*F168*(1+'0. Oppsett'!$C$11))</f>
        <v/>
      </c>
    </row>
    <row r="169" spans="1:9" x14ac:dyDescent="0.25">
      <c r="A169" s="172">
        <v>165</v>
      </c>
      <c r="B169" s="173">
        <f t="array" ref="B169">_xlfn.UNIQUE('1.B BASIL-resultatregnskap'!C167:C364)</f>
        <v>0</v>
      </c>
      <c r="C169" s="174">
        <f t="array" ref="C169">_xlfn.UNIQUE('1.B BASIL-resultatregnskap'!B167:B364)</f>
        <v>0</v>
      </c>
      <c r="D169" s="174" t="str">
        <f>IFERROR(_xlfn.XLOOKUP($C169,factPensjon[Virksomhetsnr.],factPensjon[Forpliktelser]),"")</f>
        <v/>
      </c>
      <c r="E169" s="24"/>
      <c r="F169" s="175" t="str">
        <f>IFERROR(IF(E169="A",'0. Oppsett'!$C$23,IF(E169="B",'0. Oppsett'!$C$24,IF(E169="C",'0. Oppsett'!$C$25,""))),"")</f>
        <v/>
      </c>
      <c r="G169" s="176">
        <f>SUMIFS(BasilRadata[8E. Oppgi antall årsverk barnehagen har pensjonsforpliktelser for:],'1. BASIL-rådata'!$I$3:$I$500,'X. Satser pensjonstilskudd'!$C169,BasilRadata[År],'0. Oppsett'!$C$9)</f>
        <v>0</v>
      </c>
      <c r="H169" s="177"/>
      <c r="I169" s="178" t="str">
        <f>IF(OR(E169="",H169="",NOT(AND(ISNUMBER(F169),ISNUMBER(H169)))),"",H169*F169*(1+'0. Oppsett'!$C$11))</f>
        <v/>
      </c>
    </row>
    <row r="170" spans="1:9" x14ac:dyDescent="0.25">
      <c r="A170" s="172">
        <v>166</v>
      </c>
      <c r="B170" s="173">
        <f t="array" ref="B170">_xlfn.UNIQUE('1.B BASIL-resultatregnskap'!C168:C365)</f>
        <v>0</v>
      </c>
      <c r="C170" s="174">
        <f t="array" ref="C170">_xlfn.UNIQUE('1.B BASIL-resultatregnskap'!B168:B365)</f>
        <v>0</v>
      </c>
      <c r="D170" s="174" t="str">
        <f>IFERROR(_xlfn.XLOOKUP($C170,factPensjon[Virksomhetsnr.],factPensjon[Forpliktelser]),"")</f>
        <v/>
      </c>
      <c r="E170" s="24"/>
      <c r="F170" s="175" t="str">
        <f>IFERROR(IF(E170="A",'0. Oppsett'!$C$23,IF(E170="B",'0. Oppsett'!$C$24,IF(E170="C",'0. Oppsett'!$C$25,""))),"")</f>
        <v/>
      </c>
      <c r="G170" s="176">
        <f>SUMIFS(BasilRadata[8E. Oppgi antall årsverk barnehagen har pensjonsforpliktelser for:],'1. BASIL-rådata'!$I$3:$I$500,'X. Satser pensjonstilskudd'!$C170,BasilRadata[År],'0. Oppsett'!$C$9)</f>
        <v>0</v>
      </c>
      <c r="H170" s="177"/>
      <c r="I170" s="178" t="str">
        <f>IF(OR(E170="",H170="",NOT(AND(ISNUMBER(F170),ISNUMBER(H170)))),"",H170*F170*(1+'0. Oppsett'!$C$11))</f>
        <v/>
      </c>
    </row>
    <row r="171" spans="1:9" x14ac:dyDescent="0.25">
      <c r="A171" s="172">
        <v>167</v>
      </c>
      <c r="B171" s="173">
        <f t="array" ref="B171">_xlfn.UNIQUE('1.B BASIL-resultatregnskap'!C169:C366)</f>
        <v>0</v>
      </c>
      <c r="C171" s="174">
        <f t="array" ref="C171">_xlfn.UNIQUE('1.B BASIL-resultatregnskap'!B169:B366)</f>
        <v>0</v>
      </c>
      <c r="D171" s="174" t="str">
        <f>IFERROR(_xlfn.XLOOKUP($C171,factPensjon[Virksomhetsnr.],factPensjon[Forpliktelser]),"")</f>
        <v/>
      </c>
      <c r="E171" s="24"/>
      <c r="F171" s="175" t="str">
        <f>IFERROR(IF(E171="A",'0. Oppsett'!$C$23,IF(E171="B",'0. Oppsett'!$C$24,IF(E171="C",'0. Oppsett'!$C$25,""))),"")</f>
        <v/>
      </c>
      <c r="G171" s="176">
        <f>SUMIFS(BasilRadata[8E. Oppgi antall årsverk barnehagen har pensjonsforpliktelser for:],'1. BASIL-rådata'!$I$3:$I$500,'X. Satser pensjonstilskudd'!$C171,BasilRadata[År],'0. Oppsett'!$C$9)</f>
        <v>0</v>
      </c>
      <c r="H171" s="177"/>
      <c r="I171" s="178" t="str">
        <f>IF(OR(E171="",H171="",NOT(AND(ISNUMBER(F171),ISNUMBER(H171)))),"",H171*F171*(1+'0. Oppsett'!$C$11))</f>
        <v/>
      </c>
    </row>
    <row r="172" spans="1:9" x14ac:dyDescent="0.25">
      <c r="A172" s="172">
        <v>168</v>
      </c>
      <c r="B172" s="173">
        <f t="array" ref="B172">_xlfn.UNIQUE('1.B BASIL-resultatregnskap'!C170:C367)</f>
        <v>0</v>
      </c>
      <c r="C172" s="174">
        <f t="array" ref="C172">_xlfn.UNIQUE('1.B BASIL-resultatregnskap'!B170:B367)</f>
        <v>0</v>
      </c>
      <c r="D172" s="174" t="str">
        <f>IFERROR(_xlfn.XLOOKUP($C172,factPensjon[Virksomhetsnr.],factPensjon[Forpliktelser]),"")</f>
        <v/>
      </c>
      <c r="E172" s="24"/>
      <c r="F172" s="175" t="str">
        <f>IFERROR(IF(E172="A",'0. Oppsett'!$C$23,IF(E172="B",'0. Oppsett'!$C$24,IF(E172="C",'0. Oppsett'!$C$25,""))),"")</f>
        <v/>
      </c>
      <c r="G172" s="176">
        <f>SUMIFS(BasilRadata[8E. Oppgi antall årsverk barnehagen har pensjonsforpliktelser for:],'1. BASIL-rådata'!$I$3:$I$500,'X. Satser pensjonstilskudd'!$C172,BasilRadata[År],'0. Oppsett'!$C$9)</f>
        <v>0</v>
      </c>
      <c r="H172" s="177"/>
      <c r="I172" s="178" t="str">
        <f>IF(OR(E172="",H172="",NOT(AND(ISNUMBER(F172),ISNUMBER(H172)))),"",H172*F172*(1+'0. Oppsett'!$C$11))</f>
        <v/>
      </c>
    </row>
    <row r="173" spans="1:9" x14ac:dyDescent="0.25">
      <c r="A173" s="172">
        <v>169</v>
      </c>
      <c r="B173" s="173">
        <f t="array" ref="B173">_xlfn.UNIQUE('1.B BASIL-resultatregnskap'!C171:C368)</f>
        <v>0</v>
      </c>
      <c r="C173" s="174">
        <f t="array" ref="C173">_xlfn.UNIQUE('1.B BASIL-resultatregnskap'!B171:B368)</f>
        <v>0</v>
      </c>
      <c r="D173" s="174" t="str">
        <f>IFERROR(_xlfn.XLOOKUP($C173,factPensjon[Virksomhetsnr.],factPensjon[Forpliktelser]),"")</f>
        <v/>
      </c>
      <c r="E173" s="24"/>
      <c r="F173" s="175" t="str">
        <f>IFERROR(IF(E173="A",'0. Oppsett'!$C$23,IF(E173="B",'0. Oppsett'!$C$24,IF(E173="C",'0. Oppsett'!$C$25,""))),"")</f>
        <v/>
      </c>
      <c r="G173" s="176">
        <f>SUMIFS(BasilRadata[8E. Oppgi antall årsverk barnehagen har pensjonsforpliktelser for:],'1. BASIL-rådata'!$I$3:$I$500,'X. Satser pensjonstilskudd'!$C173,BasilRadata[År],'0. Oppsett'!$C$9)</f>
        <v>0</v>
      </c>
      <c r="H173" s="177"/>
      <c r="I173" s="178" t="str">
        <f>IF(OR(E173="",H173="",NOT(AND(ISNUMBER(F173),ISNUMBER(H173)))),"",H173*F173*(1+'0. Oppsett'!$C$11))</f>
        <v/>
      </c>
    </row>
    <row r="174" spans="1:9" x14ac:dyDescent="0.25">
      <c r="A174" s="172">
        <v>170</v>
      </c>
      <c r="B174" s="173">
        <f t="array" ref="B174">_xlfn.UNIQUE('1.B BASIL-resultatregnskap'!C172:C369)</f>
        <v>0</v>
      </c>
      <c r="C174" s="174">
        <f t="array" ref="C174">_xlfn.UNIQUE('1.B BASIL-resultatregnskap'!B172:B369)</f>
        <v>0</v>
      </c>
      <c r="D174" s="174" t="str">
        <f>IFERROR(_xlfn.XLOOKUP($C174,factPensjon[Virksomhetsnr.],factPensjon[Forpliktelser]),"")</f>
        <v/>
      </c>
      <c r="E174" s="24"/>
      <c r="F174" s="175" t="str">
        <f>IFERROR(IF(E174="A",'0. Oppsett'!$C$23,IF(E174="B",'0. Oppsett'!$C$24,IF(E174="C",'0. Oppsett'!$C$25,""))),"")</f>
        <v/>
      </c>
      <c r="G174" s="176">
        <f>SUMIFS(BasilRadata[8E. Oppgi antall årsverk barnehagen har pensjonsforpliktelser for:],'1. BASIL-rådata'!$I$3:$I$500,'X. Satser pensjonstilskudd'!$C174,BasilRadata[År],'0. Oppsett'!$C$9)</f>
        <v>0</v>
      </c>
      <c r="H174" s="177"/>
      <c r="I174" s="178" t="str">
        <f>IF(OR(E174="",H174="",NOT(AND(ISNUMBER(F174),ISNUMBER(H174)))),"",H174*F174*(1+'0. Oppsett'!$C$11))</f>
        <v/>
      </c>
    </row>
    <row r="175" spans="1:9" x14ac:dyDescent="0.25">
      <c r="A175" s="172">
        <v>171</v>
      </c>
      <c r="B175" s="173">
        <f t="array" ref="B175">_xlfn.UNIQUE('1.B BASIL-resultatregnskap'!C173:C370)</f>
        <v>0</v>
      </c>
      <c r="C175" s="174">
        <f t="array" ref="C175">_xlfn.UNIQUE('1.B BASIL-resultatregnskap'!B173:B370)</f>
        <v>0</v>
      </c>
      <c r="D175" s="174" t="str">
        <f>IFERROR(_xlfn.XLOOKUP($C175,factPensjon[Virksomhetsnr.],factPensjon[Forpliktelser]),"")</f>
        <v/>
      </c>
      <c r="E175" s="24"/>
      <c r="F175" s="175" t="str">
        <f>IFERROR(IF(E175="A",'0. Oppsett'!$C$23,IF(E175="B",'0. Oppsett'!$C$24,IF(E175="C",'0. Oppsett'!$C$25,""))),"")</f>
        <v/>
      </c>
      <c r="G175" s="176">
        <f>SUMIFS(BasilRadata[8E. Oppgi antall årsverk barnehagen har pensjonsforpliktelser for:],'1. BASIL-rådata'!$I$3:$I$500,'X. Satser pensjonstilskudd'!$C175,BasilRadata[År],'0. Oppsett'!$C$9)</f>
        <v>0</v>
      </c>
      <c r="H175" s="177"/>
      <c r="I175" s="178" t="str">
        <f>IF(OR(E175="",H175="",NOT(AND(ISNUMBER(F175),ISNUMBER(H175)))),"",H175*F175*(1+'0. Oppsett'!$C$11))</f>
        <v/>
      </c>
    </row>
    <row r="176" spans="1:9" x14ac:dyDescent="0.25">
      <c r="A176" s="172">
        <v>172</v>
      </c>
      <c r="B176" s="173">
        <f t="array" ref="B176">_xlfn.UNIQUE('1.B BASIL-resultatregnskap'!C174:C371)</f>
        <v>0</v>
      </c>
      <c r="C176" s="174">
        <f t="array" ref="C176">_xlfn.UNIQUE('1.B BASIL-resultatregnskap'!B174:B371)</f>
        <v>0</v>
      </c>
      <c r="D176" s="174" t="str">
        <f>IFERROR(_xlfn.XLOOKUP($C176,factPensjon[Virksomhetsnr.],factPensjon[Forpliktelser]),"")</f>
        <v/>
      </c>
      <c r="E176" s="24"/>
      <c r="F176" s="175" t="str">
        <f>IFERROR(IF(E176="A",'0. Oppsett'!$C$23,IF(E176="B",'0. Oppsett'!$C$24,IF(E176="C",'0. Oppsett'!$C$25,""))),"")</f>
        <v/>
      </c>
      <c r="G176" s="176">
        <f>SUMIFS(BasilRadata[8E. Oppgi antall årsverk barnehagen har pensjonsforpliktelser for:],'1. BASIL-rådata'!$I$3:$I$500,'X. Satser pensjonstilskudd'!$C176,BasilRadata[År],'0. Oppsett'!$C$9)</f>
        <v>0</v>
      </c>
      <c r="H176" s="177"/>
      <c r="I176" s="178" t="str">
        <f>IF(OR(E176="",H176="",NOT(AND(ISNUMBER(F176),ISNUMBER(H176)))),"",H176*F176*(1+'0. Oppsett'!$C$11))</f>
        <v/>
      </c>
    </row>
    <row r="177" spans="1:9" x14ac:dyDescent="0.25">
      <c r="A177" s="172">
        <v>173</v>
      </c>
      <c r="B177" s="173">
        <f t="array" ref="B177">_xlfn.UNIQUE('1.B BASIL-resultatregnskap'!C175:C372)</f>
        <v>0</v>
      </c>
      <c r="C177" s="174">
        <f t="array" ref="C177">_xlfn.UNIQUE('1.B BASIL-resultatregnskap'!B175:B372)</f>
        <v>0</v>
      </c>
      <c r="D177" s="174" t="str">
        <f>IFERROR(_xlfn.XLOOKUP($C177,factPensjon[Virksomhetsnr.],factPensjon[Forpliktelser]),"")</f>
        <v/>
      </c>
      <c r="E177" s="24"/>
      <c r="F177" s="175" t="str">
        <f>IFERROR(IF(E177="A",'0. Oppsett'!$C$23,IF(E177="B",'0. Oppsett'!$C$24,IF(E177="C",'0. Oppsett'!$C$25,""))),"")</f>
        <v/>
      </c>
      <c r="G177" s="176">
        <f>SUMIFS(BasilRadata[8E. Oppgi antall årsverk barnehagen har pensjonsforpliktelser for:],'1. BASIL-rådata'!$I$3:$I$500,'X. Satser pensjonstilskudd'!$C177,BasilRadata[År],'0. Oppsett'!$C$9)</f>
        <v>0</v>
      </c>
      <c r="H177" s="177"/>
      <c r="I177" s="178" t="str">
        <f>IF(OR(E177="",H177="",NOT(AND(ISNUMBER(F177),ISNUMBER(H177)))),"",H177*F177*(1+'0. Oppsett'!$C$11))</f>
        <v/>
      </c>
    </row>
    <row r="178" spans="1:9" x14ac:dyDescent="0.25">
      <c r="A178" s="172">
        <v>174</v>
      </c>
      <c r="B178" s="173">
        <f t="array" ref="B178">_xlfn.UNIQUE('1.B BASIL-resultatregnskap'!C176:C373)</f>
        <v>0</v>
      </c>
      <c r="C178" s="174">
        <f t="array" ref="C178">_xlfn.UNIQUE('1.B BASIL-resultatregnskap'!B176:B373)</f>
        <v>0</v>
      </c>
      <c r="D178" s="174" t="str">
        <f>IFERROR(_xlfn.XLOOKUP($C178,factPensjon[Virksomhetsnr.],factPensjon[Forpliktelser]),"")</f>
        <v/>
      </c>
      <c r="E178" s="24"/>
      <c r="F178" s="175" t="str">
        <f>IFERROR(IF(E178="A",'0. Oppsett'!$C$23,IF(E178="B",'0. Oppsett'!$C$24,IF(E178="C",'0. Oppsett'!$C$25,""))),"")</f>
        <v/>
      </c>
      <c r="G178" s="176">
        <f>SUMIFS(BasilRadata[8E. Oppgi antall årsverk barnehagen har pensjonsforpliktelser for:],'1. BASIL-rådata'!$I$3:$I$500,'X. Satser pensjonstilskudd'!$C178,BasilRadata[År],'0. Oppsett'!$C$9)</f>
        <v>0</v>
      </c>
      <c r="H178" s="177"/>
      <c r="I178" s="178" t="str">
        <f>IF(OR(E178="",H178="",NOT(AND(ISNUMBER(F178),ISNUMBER(H178)))),"",H178*F178*(1+'0. Oppsett'!$C$11))</f>
        <v/>
      </c>
    </row>
    <row r="179" spans="1:9" x14ac:dyDescent="0.25">
      <c r="A179" s="172">
        <v>175</v>
      </c>
      <c r="B179" s="173">
        <f t="array" ref="B179">_xlfn.UNIQUE('1.B BASIL-resultatregnskap'!C177:C374)</f>
        <v>0</v>
      </c>
      <c r="C179" s="174">
        <f t="array" ref="C179">_xlfn.UNIQUE('1.B BASIL-resultatregnskap'!B177:B374)</f>
        <v>0</v>
      </c>
      <c r="D179" s="174" t="str">
        <f>IFERROR(_xlfn.XLOOKUP($C179,factPensjon[Virksomhetsnr.],factPensjon[Forpliktelser]),"")</f>
        <v/>
      </c>
      <c r="E179" s="24"/>
      <c r="F179" s="175" t="str">
        <f>IFERROR(IF(E179="A",'0. Oppsett'!$C$23,IF(E179="B",'0. Oppsett'!$C$24,IF(E179="C",'0. Oppsett'!$C$25,""))),"")</f>
        <v/>
      </c>
      <c r="G179" s="176">
        <f>SUMIFS(BasilRadata[8E. Oppgi antall årsverk barnehagen har pensjonsforpliktelser for:],'1. BASIL-rådata'!$I$3:$I$500,'X. Satser pensjonstilskudd'!$C179,BasilRadata[År],'0. Oppsett'!$C$9)</f>
        <v>0</v>
      </c>
      <c r="H179" s="177"/>
      <c r="I179" s="178" t="str">
        <f>IF(OR(E179="",H179="",NOT(AND(ISNUMBER(F179),ISNUMBER(H179)))),"",H179*F179*(1+'0. Oppsett'!$C$11))</f>
        <v/>
      </c>
    </row>
    <row r="180" spans="1:9" x14ac:dyDescent="0.25">
      <c r="A180" s="172">
        <v>176</v>
      </c>
      <c r="B180" s="173">
        <f t="array" ref="B180">_xlfn.UNIQUE('1.B BASIL-resultatregnskap'!C178:C375)</f>
        <v>0</v>
      </c>
      <c r="C180" s="174">
        <f t="array" ref="C180">_xlfn.UNIQUE('1.B BASIL-resultatregnskap'!B178:B375)</f>
        <v>0</v>
      </c>
      <c r="D180" s="174" t="str">
        <f>IFERROR(_xlfn.XLOOKUP($C180,factPensjon[Virksomhetsnr.],factPensjon[Forpliktelser]),"")</f>
        <v/>
      </c>
      <c r="E180" s="24"/>
      <c r="F180" s="175" t="str">
        <f>IFERROR(IF(E180="A",'0. Oppsett'!$C$23,IF(E180="B",'0. Oppsett'!$C$24,IF(E180="C",'0. Oppsett'!$C$25,""))),"")</f>
        <v/>
      </c>
      <c r="G180" s="176">
        <f>SUMIFS(BasilRadata[8E. Oppgi antall årsverk barnehagen har pensjonsforpliktelser for:],'1. BASIL-rådata'!$I$3:$I$500,'X. Satser pensjonstilskudd'!$C180,BasilRadata[År],'0. Oppsett'!$C$9)</f>
        <v>0</v>
      </c>
      <c r="H180" s="177"/>
      <c r="I180" s="178" t="str">
        <f>IF(OR(E180="",H180="",NOT(AND(ISNUMBER(F180),ISNUMBER(H180)))),"",H180*F180*(1+'0. Oppsett'!$C$11))</f>
        <v/>
      </c>
    </row>
    <row r="181" spans="1:9" x14ac:dyDescent="0.25">
      <c r="A181" s="172">
        <v>177</v>
      </c>
      <c r="B181" s="173">
        <f t="array" ref="B181">_xlfn.UNIQUE('1.B BASIL-resultatregnskap'!C179:C376)</f>
        <v>0</v>
      </c>
      <c r="C181" s="174">
        <f t="array" ref="C181">_xlfn.UNIQUE('1.B BASIL-resultatregnskap'!B179:B376)</f>
        <v>0</v>
      </c>
      <c r="D181" s="174" t="str">
        <f>IFERROR(_xlfn.XLOOKUP($C181,factPensjon[Virksomhetsnr.],factPensjon[Forpliktelser]),"")</f>
        <v/>
      </c>
      <c r="E181" s="24"/>
      <c r="F181" s="175" t="str">
        <f>IFERROR(IF(E181="A",'0. Oppsett'!$C$23,IF(E181="B",'0. Oppsett'!$C$24,IF(E181="C",'0. Oppsett'!$C$25,""))),"")</f>
        <v/>
      </c>
      <c r="G181" s="176">
        <f>SUMIFS(BasilRadata[8E. Oppgi antall årsverk barnehagen har pensjonsforpliktelser for:],'1. BASIL-rådata'!$I$3:$I$500,'X. Satser pensjonstilskudd'!$C181,BasilRadata[År],'0. Oppsett'!$C$9)</f>
        <v>0</v>
      </c>
      <c r="H181" s="177"/>
      <c r="I181" s="178" t="str">
        <f>IF(OR(E181="",H181="",NOT(AND(ISNUMBER(F181),ISNUMBER(H181)))),"",H181*F181*(1+'0. Oppsett'!$C$11))</f>
        <v/>
      </c>
    </row>
    <row r="182" spans="1:9" x14ac:dyDescent="0.25">
      <c r="A182" s="172">
        <v>178</v>
      </c>
      <c r="B182" s="173">
        <f t="array" ref="B182">_xlfn.UNIQUE('1.B BASIL-resultatregnskap'!C180:C377)</f>
        <v>0</v>
      </c>
      <c r="C182" s="174">
        <f t="array" ref="C182">_xlfn.UNIQUE('1.B BASIL-resultatregnskap'!B180:B377)</f>
        <v>0</v>
      </c>
      <c r="D182" s="174" t="str">
        <f>IFERROR(_xlfn.XLOOKUP($C182,factPensjon[Virksomhetsnr.],factPensjon[Forpliktelser]),"")</f>
        <v/>
      </c>
      <c r="E182" s="24"/>
      <c r="F182" s="175" t="str">
        <f>IFERROR(IF(E182="A",'0. Oppsett'!$C$23,IF(E182="B",'0. Oppsett'!$C$24,IF(E182="C",'0. Oppsett'!$C$25,""))),"")</f>
        <v/>
      </c>
      <c r="G182" s="176">
        <f>SUMIFS(BasilRadata[8E. Oppgi antall årsverk barnehagen har pensjonsforpliktelser for:],'1. BASIL-rådata'!$I$3:$I$500,'X. Satser pensjonstilskudd'!$C182,BasilRadata[År],'0. Oppsett'!$C$9)</f>
        <v>0</v>
      </c>
      <c r="H182" s="177"/>
      <c r="I182" s="178" t="str">
        <f>IF(OR(E182="",H182="",NOT(AND(ISNUMBER(F182),ISNUMBER(H182)))),"",H182*F182*(1+'0. Oppsett'!$C$11))</f>
        <v/>
      </c>
    </row>
    <row r="183" spans="1:9" x14ac:dyDescent="0.25">
      <c r="A183" s="172">
        <v>179</v>
      </c>
      <c r="B183" s="173">
        <f t="array" ref="B183">_xlfn.UNIQUE('1.B BASIL-resultatregnskap'!C181:C378)</f>
        <v>0</v>
      </c>
      <c r="C183" s="174">
        <f t="array" ref="C183">_xlfn.UNIQUE('1.B BASIL-resultatregnskap'!B181:B378)</f>
        <v>0</v>
      </c>
      <c r="D183" s="174" t="str">
        <f>IFERROR(_xlfn.XLOOKUP($C183,factPensjon[Virksomhetsnr.],factPensjon[Forpliktelser]),"")</f>
        <v/>
      </c>
      <c r="E183" s="24"/>
      <c r="F183" s="175" t="str">
        <f>IFERROR(IF(E183="A",'0. Oppsett'!$C$23,IF(E183="B",'0. Oppsett'!$C$24,IF(E183="C",'0. Oppsett'!$C$25,""))),"")</f>
        <v/>
      </c>
      <c r="G183" s="176">
        <f>SUMIFS(BasilRadata[8E. Oppgi antall årsverk barnehagen har pensjonsforpliktelser for:],'1. BASIL-rådata'!$I$3:$I$500,'X. Satser pensjonstilskudd'!$C183,BasilRadata[År],'0. Oppsett'!$C$9)</f>
        <v>0</v>
      </c>
      <c r="H183" s="177"/>
      <c r="I183" s="178" t="str">
        <f>IF(OR(E183="",H183="",NOT(AND(ISNUMBER(F183),ISNUMBER(H183)))),"",H183*F183*(1+'0. Oppsett'!$C$11))</f>
        <v/>
      </c>
    </row>
    <row r="184" spans="1:9" x14ac:dyDescent="0.25">
      <c r="A184" s="172">
        <v>180</v>
      </c>
      <c r="B184" s="173">
        <f t="array" ref="B184">_xlfn.UNIQUE('1.B BASIL-resultatregnskap'!C182:C379)</f>
        <v>0</v>
      </c>
      <c r="C184" s="174">
        <f t="array" ref="C184">_xlfn.UNIQUE('1.B BASIL-resultatregnskap'!B182:B379)</f>
        <v>0</v>
      </c>
      <c r="D184" s="174" t="str">
        <f>IFERROR(_xlfn.XLOOKUP($C184,factPensjon[Virksomhetsnr.],factPensjon[Forpliktelser]),"")</f>
        <v/>
      </c>
      <c r="E184" s="24"/>
      <c r="F184" s="175" t="str">
        <f>IFERROR(IF(E184="A",'0. Oppsett'!$C$23,IF(E184="B",'0. Oppsett'!$C$24,IF(E184="C",'0. Oppsett'!$C$25,""))),"")</f>
        <v/>
      </c>
      <c r="G184" s="176">
        <f>SUMIFS(BasilRadata[8E. Oppgi antall årsverk barnehagen har pensjonsforpliktelser for:],'1. BASIL-rådata'!$I$3:$I$500,'X. Satser pensjonstilskudd'!$C184,BasilRadata[År],'0. Oppsett'!$C$9)</f>
        <v>0</v>
      </c>
      <c r="H184" s="177"/>
      <c r="I184" s="178" t="str">
        <f>IF(OR(E184="",H184="",NOT(AND(ISNUMBER(F184),ISNUMBER(H184)))),"",H184*F184*(1+'0. Oppsett'!$C$11))</f>
        <v/>
      </c>
    </row>
    <row r="185" spans="1:9" x14ac:dyDescent="0.25">
      <c r="A185" s="172">
        <v>181</v>
      </c>
      <c r="B185" s="173">
        <f t="array" ref="B185">_xlfn.UNIQUE('1.B BASIL-resultatregnskap'!C183:C380)</f>
        <v>0</v>
      </c>
      <c r="C185" s="174">
        <f t="array" ref="C185">_xlfn.UNIQUE('1.B BASIL-resultatregnskap'!B183:B380)</f>
        <v>0</v>
      </c>
      <c r="D185" s="174" t="str">
        <f>IFERROR(_xlfn.XLOOKUP($C185,factPensjon[Virksomhetsnr.],factPensjon[Forpliktelser]),"")</f>
        <v/>
      </c>
      <c r="E185" s="24"/>
      <c r="F185" s="175" t="str">
        <f>IFERROR(IF(E185="A",'0. Oppsett'!$C$23,IF(E185="B",'0. Oppsett'!$C$24,IF(E185="C",'0. Oppsett'!$C$25,""))),"")</f>
        <v/>
      </c>
      <c r="G185" s="176">
        <f>SUMIFS(BasilRadata[8E. Oppgi antall årsverk barnehagen har pensjonsforpliktelser for:],'1. BASIL-rådata'!$I$3:$I$500,'X. Satser pensjonstilskudd'!$C185,BasilRadata[År],'0. Oppsett'!$C$9)</f>
        <v>0</v>
      </c>
      <c r="H185" s="177"/>
      <c r="I185" s="178" t="str">
        <f>IF(OR(E185="",H185="",NOT(AND(ISNUMBER(F185),ISNUMBER(H185)))),"",H185*F185*(1+'0. Oppsett'!$C$11))</f>
        <v/>
      </c>
    </row>
    <row r="186" spans="1:9" x14ac:dyDescent="0.25">
      <c r="A186" s="172">
        <v>182</v>
      </c>
      <c r="B186" s="173">
        <f t="array" ref="B186">_xlfn.UNIQUE('1.B BASIL-resultatregnskap'!C184:C381)</f>
        <v>0</v>
      </c>
      <c r="C186" s="174">
        <f t="array" ref="C186">_xlfn.UNIQUE('1.B BASIL-resultatregnskap'!B184:B381)</f>
        <v>0</v>
      </c>
      <c r="D186" s="174" t="str">
        <f>IFERROR(_xlfn.XLOOKUP($C186,factPensjon[Virksomhetsnr.],factPensjon[Forpliktelser]),"")</f>
        <v/>
      </c>
      <c r="E186" s="24"/>
      <c r="F186" s="175" t="str">
        <f>IFERROR(IF(E186="A",'0. Oppsett'!$C$23,IF(E186="B",'0. Oppsett'!$C$24,IF(E186="C",'0. Oppsett'!$C$25,""))),"")</f>
        <v/>
      </c>
      <c r="G186" s="176">
        <f>SUMIFS(BasilRadata[8E. Oppgi antall årsverk barnehagen har pensjonsforpliktelser for:],'1. BASIL-rådata'!$I$3:$I$500,'X. Satser pensjonstilskudd'!$C186,BasilRadata[År],'0. Oppsett'!$C$9)</f>
        <v>0</v>
      </c>
      <c r="H186" s="177"/>
      <c r="I186" s="178" t="str">
        <f>IF(OR(E186="",H186="",NOT(AND(ISNUMBER(F186),ISNUMBER(H186)))),"",H186*F186*(1+'0. Oppsett'!$C$11))</f>
        <v/>
      </c>
    </row>
    <row r="187" spans="1:9" x14ac:dyDescent="0.25">
      <c r="A187" s="172">
        <v>183</v>
      </c>
      <c r="B187" s="173">
        <f t="array" ref="B187">_xlfn.UNIQUE('1.B BASIL-resultatregnskap'!C185:C382)</f>
        <v>0</v>
      </c>
      <c r="C187" s="174">
        <f t="array" ref="C187">_xlfn.UNIQUE('1.B BASIL-resultatregnskap'!B185:B382)</f>
        <v>0</v>
      </c>
      <c r="D187" s="174" t="str">
        <f>IFERROR(_xlfn.XLOOKUP($C187,factPensjon[Virksomhetsnr.],factPensjon[Forpliktelser]),"")</f>
        <v/>
      </c>
      <c r="E187" s="24"/>
      <c r="F187" s="175" t="str">
        <f>IFERROR(IF(E187="A",'0. Oppsett'!$C$23,IF(E187="B",'0. Oppsett'!$C$24,IF(E187="C",'0. Oppsett'!$C$25,""))),"")</f>
        <v/>
      </c>
      <c r="G187" s="176">
        <f>SUMIFS(BasilRadata[8E. Oppgi antall årsverk barnehagen har pensjonsforpliktelser for:],'1. BASIL-rådata'!$I$3:$I$500,'X. Satser pensjonstilskudd'!$C187,BasilRadata[År],'0. Oppsett'!$C$9)</f>
        <v>0</v>
      </c>
      <c r="H187" s="177"/>
      <c r="I187" s="178" t="str">
        <f>IF(OR(E187="",H187="",NOT(AND(ISNUMBER(F187),ISNUMBER(H187)))),"",H187*F187*(1+'0. Oppsett'!$C$11))</f>
        <v/>
      </c>
    </row>
    <row r="188" spans="1:9" x14ac:dyDescent="0.25">
      <c r="A188" s="172">
        <v>184</v>
      </c>
      <c r="B188" s="173">
        <f t="array" ref="B188">_xlfn.UNIQUE('1.B BASIL-resultatregnskap'!C186:C383)</f>
        <v>0</v>
      </c>
      <c r="C188" s="174">
        <f t="array" ref="C188">_xlfn.UNIQUE('1.B BASIL-resultatregnskap'!B186:B383)</f>
        <v>0</v>
      </c>
      <c r="D188" s="174" t="str">
        <f>IFERROR(_xlfn.XLOOKUP($C188,factPensjon[Virksomhetsnr.],factPensjon[Forpliktelser]),"")</f>
        <v/>
      </c>
      <c r="E188" s="24"/>
      <c r="F188" s="175" t="str">
        <f>IFERROR(IF(E188="A",'0. Oppsett'!$C$23,IF(E188="B",'0. Oppsett'!$C$24,IF(E188="C",'0. Oppsett'!$C$25,""))),"")</f>
        <v/>
      </c>
      <c r="G188" s="176">
        <f>SUMIFS(BasilRadata[8E. Oppgi antall årsverk barnehagen har pensjonsforpliktelser for:],'1. BASIL-rådata'!$I$3:$I$500,'X. Satser pensjonstilskudd'!$C188,BasilRadata[År],'0. Oppsett'!$C$9)</f>
        <v>0</v>
      </c>
      <c r="H188" s="177"/>
      <c r="I188" s="178" t="str">
        <f>IF(OR(E188="",H188="",NOT(AND(ISNUMBER(F188),ISNUMBER(H188)))),"",H188*F188*(1+'0. Oppsett'!$C$11))</f>
        <v/>
      </c>
    </row>
    <row r="189" spans="1:9" x14ac:dyDescent="0.25">
      <c r="A189" s="172">
        <v>185</v>
      </c>
      <c r="B189" s="173">
        <f t="array" ref="B189">_xlfn.UNIQUE('1.B BASIL-resultatregnskap'!C187:C384)</f>
        <v>0</v>
      </c>
      <c r="C189" s="174">
        <f t="array" ref="C189">_xlfn.UNIQUE('1.B BASIL-resultatregnskap'!B187:B384)</f>
        <v>0</v>
      </c>
      <c r="D189" s="174" t="str">
        <f>IFERROR(_xlfn.XLOOKUP($C189,factPensjon[Virksomhetsnr.],factPensjon[Forpliktelser]),"")</f>
        <v/>
      </c>
      <c r="E189" s="24"/>
      <c r="F189" s="175" t="str">
        <f>IFERROR(IF(E189="A",'0. Oppsett'!$C$23,IF(E189="B",'0. Oppsett'!$C$24,IF(E189="C",'0. Oppsett'!$C$25,""))),"")</f>
        <v/>
      </c>
      <c r="G189" s="176">
        <f>SUMIFS(BasilRadata[8E. Oppgi antall årsverk barnehagen har pensjonsforpliktelser for:],'1. BASIL-rådata'!$I$3:$I$500,'X. Satser pensjonstilskudd'!$C189,BasilRadata[År],'0. Oppsett'!$C$9)</f>
        <v>0</v>
      </c>
      <c r="H189" s="177"/>
      <c r="I189" s="178" t="str">
        <f>IF(OR(E189="",H189="",NOT(AND(ISNUMBER(F189),ISNUMBER(H189)))),"",H189*F189*(1+'0. Oppsett'!$C$11))</f>
        <v/>
      </c>
    </row>
    <row r="190" spans="1:9" x14ac:dyDescent="0.25">
      <c r="A190" s="172">
        <v>186</v>
      </c>
      <c r="B190" s="173">
        <f t="array" ref="B190">_xlfn.UNIQUE('1.B BASIL-resultatregnskap'!C188:C385)</f>
        <v>0</v>
      </c>
      <c r="C190" s="174">
        <f t="array" ref="C190">_xlfn.UNIQUE('1.B BASIL-resultatregnskap'!B188:B385)</f>
        <v>0</v>
      </c>
      <c r="D190" s="174" t="str">
        <f>IFERROR(_xlfn.XLOOKUP($C190,factPensjon[Virksomhetsnr.],factPensjon[Forpliktelser]),"")</f>
        <v/>
      </c>
      <c r="E190" s="24"/>
      <c r="F190" s="175" t="str">
        <f>IFERROR(IF(E190="A",'0. Oppsett'!$C$23,IF(E190="B",'0. Oppsett'!$C$24,IF(E190="C",'0. Oppsett'!$C$25,""))),"")</f>
        <v/>
      </c>
      <c r="G190" s="176">
        <f>SUMIFS(BasilRadata[8E. Oppgi antall årsverk barnehagen har pensjonsforpliktelser for:],'1. BASIL-rådata'!$I$3:$I$500,'X. Satser pensjonstilskudd'!$C190,BasilRadata[År],'0. Oppsett'!$C$9)</f>
        <v>0</v>
      </c>
      <c r="H190" s="177"/>
      <c r="I190" s="178" t="str">
        <f>IF(OR(E190="",H190="",NOT(AND(ISNUMBER(F190),ISNUMBER(H190)))),"",H190*F190*(1+'0. Oppsett'!$C$11))</f>
        <v/>
      </c>
    </row>
    <row r="191" spans="1:9" x14ac:dyDescent="0.25">
      <c r="A191" s="172">
        <v>187</v>
      </c>
      <c r="B191" s="173">
        <f t="array" ref="B191">_xlfn.UNIQUE('1.B BASIL-resultatregnskap'!C189:C386)</f>
        <v>0</v>
      </c>
      <c r="C191" s="174">
        <f t="array" ref="C191">_xlfn.UNIQUE('1.B BASIL-resultatregnskap'!B189:B386)</f>
        <v>0</v>
      </c>
      <c r="D191" s="174" t="str">
        <f>IFERROR(_xlfn.XLOOKUP($C191,factPensjon[Virksomhetsnr.],factPensjon[Forpliktelser]),"")</f>
        <v/>
      </c>
      <c r="E191" s="24"/>
      <c r="F191" s="175" t="str">
        <f>IFERROR(IF(E191="A",'0. Oppsett'!$C$23,IF(E191="B",'0. Oppsett'!$C$24,IF(E191="C",'0. Oppsett'!$C$25,""))),"")</f>
        <v/>
      </c>
      <c r="G191" s="176">
        <f>SUMIFS(BasilRadata[8E. Oppgi antall årsverk barnehagen har pensjonsforpliktelser for:],'1. BASIL-rådata'!$I$3:$I$500,'X. Satser pensjonstilskudd'!$C191,BasilRadata[År],'0. Oppsett'!$C$9)</f>
        <v>0</v>
      </c>
      <c r="H191" s="177"/>
      <c r="I191" s="178" t="str">
        <f>IF(OR(E191="",H191="",NOT(AND(ISNUMBER(F191),ISNUMBER(H191)))),"",H191*F191*(1+'0. Oppsett'!$C$11))</f>
        <v/>
      </c>
    </row>
    <row r="192" spans="1:9" x14ac:dyDescent="0.25">
      <c r="A192" s="172">
        <v>188</v>
      </c>
      <c r="B192" s="173">
        <f t="array" ref="B192">_xlfn.UNIQUE('1.B BASIL-resultatregnskap'!C190:C387)</f>
        <v>0</v>
      </c>
      <c r="C192" s="174">
        <f t="array" ref="C192">_xlfn.UNIQUE('1.B BASIL-resultatregnskap'!B190:B387)</f>
        <v>0</v>
      </c>
      <c r="D192" s="174" t="str">
        <f>IFERROR(_xlfn.XLOOKUP($C192,factPensjon[Virksomhetsnr.],factPensjon[Forpliktelser]),"")</f>
        <v/>
      </c>
      <c r="E192" s="24"/>
      <c r="F192" s="175" t="str">
        <f>IFERROR(IF(E192="A",'0. Oppsett'!$C$23,IF(E192="B",'0. Oppsett'!$C$24,IF(E192="C",'0. Oppsett'!$C$25,""))),"")</f>
        <v/>
      </c>
      <c r="G192" s="176">
        <f>SUMIFS(BasilRadata[8E. Oppgi antall årsverk barnehagen har pensjonsforpliktelser for:],'1. BASIL-rådata'!$I$3:$I$500,'X. Satser pensjonstilskudd'!$C192,BasilRadata[År],'0. Oppsett'!$C$9)</f>
        <v>0</v>
      </c>
      <c r="H192" s="177"/>
      <c r="I192" s="178" t="str">
        <f>IF(OR(E192="",H192="",NOT(AND(ISNUMBER(F192),ISNUMBER(H192)))),"",H192*F192*(1+'0. Oppsett'!$C$11))</f>
        <v/>
      </c>
    </row>
    <row r="193" spans="1:9" x14ac:dyDescent="0.25">
      <c r="A193" s="172">
        <v>189</v>
      </c>
      <c r="B193" s="173">
        <f t="array" ref="B193">_xlfn.UNIQUE('1.B BASIL-resultatregnskap'!C191:C388)</f>
        <v>0</v>
      </c>
      <c r="C193" s="174">
        <f t="array" ref="C193">_xlfn.UNIQUE('1.B BASIL-resultatregnskap'!B191:B388)</f>
        <v>0</v>
      </c>
      <c r="D193" s="174" t="str">
        <f>IFERROR(_xlfn.XLOOKUP($C193,factPensjon[Virksomhetsnr.],factPensjon[Forpliktelser]),"")</f>
        <v/>
      </c>
      <c r="E193" s="24"/>
      <c r="F193" s="175" t="str">
        <f>IFERROR(IF(E193="A",'0. Oppsett'!$C$23,IF(E193="B",'0. Oppsett'!$C$24,IF(E193="C",'0. Oppsett'!$C$25,""))),"")</f>
        <v/>
      </c>
      <c r="G193" s="176">
        <f>SUMIFS(BasilRadata[8E. Oppgi antall årsverk barnehagen har pensjonsforpliktelser for:],'1. BASIL-rådata'!$I$3:$I$500,'X. Satser pensjonstilskudd'!$C193,BasilRadata[År],'0. Oppsett'!$C$9)</f>
        <v>0</v>
      </c>
      <c r="H193" s="177"/>
      <c r="I193" s="178" t="str">
        <f>IF(OR(E193="",H193="",NOT(AND(ISNUMBER(F193),ISNUMBER(H193)))),"",H193*F193*(1+'0. Oppsett'!$C$11))</f>
        <v/>
      </c>
    </row>
    <row r="194" spans="1:9" x14ac:dyDescent="0.25">
      <c r="A194" s="172">
        <v>190</v>
      </c>
      <c r="B194" s="173">
        <f t="array" ref="B194">_xlfn.UNIQUE('1.B BASIL-resultatregnskap'!C192:C389)</f>
        <v>0</v>
      </c>
      <c r="C194" s="174">
        <f t="array" ref="C194">_xlfn.UNIQUE('1.B BASIL-resultatregnskap'!B192:B389)</f>
        <v>0</v>
      </c>
      <c r="D194" s="174" t="str">
        <f>IFERROR(_xlfn.XLOOKUP($C194,factPensjon[Virksomhetsnr.],factPensjon[Forpliktelser]),"")</f>
        <v/>
      </c>
      <c r="E194" s="24"/>
      <c r="F194" s="175" t="str">
        <f>IFERROR(IF(E194="A",'0. Oppsett'!$C$23,IF(E194="B",'0. Oppsett'!$C$24,IF(E194="C",'0. Oppsett'!$C$25,""))),"")</f>
        <v/>
      </c>
      <c r="G194" s="176">
        <f>SUMIFS(BasilRadata[8E. Oppgi antall årsverk barnehagen har pensjonsforpliktelser for:],'1. BASIL-rådata'!$I$3:$I$500,'X. Satser pensjonstilskudd'!$C194,BasilRadata[År],'0. Oppsett'!$C$9)</f>
        <v>0</v>
      </c>
      <c r="H194" s="177"/>
      <c r="I194" s="178" t="str">
        <f>IF(OR(E194="",H194="",NOT(AND(ISNUMBER(F194),ISNUMBER(H194)))),"",H194*F194*(1+'0. Oppsett'!$C$11))</f>
        <v/>
      </c>
    </row>
    <row r="195" spans="1:9" x14ac:dyDescent="0.25">
      <c r="A195" s="172">
        <v>191</v>
      </c>
      <c r="B195" s="173">
        <f t="array" ref="B195">_xlfn.UNIQUE('1.B BASIL-resultatregnskap'!C193:C390)</f>
        <v>0</v>
      </c>
      <c r="C195" s="174">
        <f t="array" ref="C195">_xlfn.UNIQUE('1.B BASIL-resultatregnskap'!B193:B390)</f>
        <v>0</v>
      </c>
      <c r="D195" s="174" t="str">
        <f>IFERROR(_xlfn.XLOOKUP($C195,factPensjon[Virksomhetsnr.],factPensjon[Forpliktelser]),"")</f>
        <v/>
      </c>
      <c r="E195" s="24"/>
      <c r="F195" s="175" t="str">
        <f>IFERROR(IF(E195="A",'0. Oppsett'!$C$23,IF(E195="B",'0. Oppsett'!$C$24,IF(E195="C",'0. Oppsett'!$C$25,""))),"")</f>
        <v/>
      </c>
      <c r="G195" s="176">
        <f>SUMIFS(BasilRadata[8E. Oppgi antall årsverk barnehagen har pensjonsforpliktelser for:],'1. BASIL-rådata'!$I$3:$I$500,'X. Satser pensjonstilskudd'!$C195,BasilRadata[År],'0. Oppsett'!$C$9)</f>
        <v>0</v>
      </c>
      <c r="H195" s="177"/>
      <c r="I195" s="178" t="str">
        <f>IF(OR(E195="",H195="",NOT(AND(ISNUMBER(F195),ISNUMBER(H195)))),"",H195*F195*(1+'0. Oppsett'!$C$11))</f>
        <v/>
      </c>
    </row>
    <row r="196" spans="1:9" x14ac:dyDescent="0.25">
      <c r="A196" s="172">
        <v>192</v>
      </c>
      <c r="B196" s="173">
        <f t="array" ref="B196">_xlfn.UNIQUE('1.B BASIL-resultatregnskap'!C194:C391)</f>
        <v>0</v>
      </c>
      <c r="C196" s="174">
        <f t="array" ref="C196">_xlfn.UNIQUE('1.B BASIL-resultatregnskap'!B194:B391)</f>
        <v>0</v>
      </c>
      <c r="D196" s="174" t="str">
        <f>IFERROR(_xlfn.XLOOKUP($C196,factPensjon[Virksomhetsnr.],factPensjon[Forpliktelser]),"")</f>
        <v/>
      </c>
      <c r="E196" s="24"/>
      <c r="F196" s="175" t="str">
        <f>IFERROR(IF(E196="A",'0. Oppsett'!$C$23,IF(E196="B",'0. Oppsett'!$C$24,IF(E196="C",'0. Oppsett'!$C$25,""))),"")</f>
        <v/>
      </c>
      <c r="G196" s="176">
        <f>SUMIFS(BasilRadata[8E. Oppgi antall årsverk barnehagen har pensjonsforpliktelser for:],'1. BASIL-rådata'!$I$3:$I$500,'X. Satser pensjonstilskudd'!$C196,BasilRadata[År],'0. Oppsett'!$C$9)</f>
        <v>0</v>
      </c>
      <c r="H196" s="177"/>
      <c r="I196" s="178" t="str">
        <f>IF(OR(E196="",H196="",NOT(AND(ISNUMBER(F196),ISNUMBER(H196)))),"",H196*F196*(1+'0. Oppsett'!$C$11))</f>
        <v/>
      </c>
    </row>
    <row r="197" spans="1:9" x14ac:dyDescent="0.25">
      <c r="A197" s="172">
        <v>193</v>
      </c>
      <c r="B197" s="173">
        <f t="array" ref="B197">_xlfn.UNIQUE('1.B BASIL-resultatregnskap'!C195:C392)</f>
        <v>0</v>
      </c>
      <c r="C197" s="174">
        <f t="array" ref="C197">_xlfn.UNIQUE('1.B BASIL-resultatregnskap'!B195:B392)</f>
        <v>0</v>
      </c>
      <c r="D197" s="174" t="str">
        <f>IFERROR(_xlfn.XLOOKUP($C197,factPensjon[Virksomhetsnr.],factPensjon[Forpliktelser]),"")</f>
        <v/>
      </c>
      <c r="E197" s="24"/>
      <c r="F197" s="175" t="str">
        <f>IFERROR(IF(E197="A",'0. Oppsett'!$C$23,IF(E197="B",'0. Oppsett'!$C$24,IF(E197="C",'0. Oppsett'!$C$25,""))),"")</f>
        <v/>
      </c>
      <c r="G197" s="176">
        <f>SUMIFS(BasilRadata[8E. Oppgi antall årsverk barnehagen har pensjonsforpliktelser for:],'1. BASIL-rådata'!$I$3:$I$500,'X. Satser pensjonstilskudd'!$C197,BasilRadata[År],'0. Oppsett'!$C$9)</f>
        <v>0</v>
      </c>
      <c r="H197" s="177"/>
      <c r="I197" s="178" t="str">
        <f>IF(OR(E197="",H197="",NOT(AND(ISNUMBER(F197),ISNUMBER(H197)))),"",H197*F197*(1+'0. Oppsett'!$C$11))</f>
        <v/>
      </c>
    </row>
    <row r="198" spans="1:9" x14ac:dyDescent="0.25">
      <c r="A198" s="172">
        <v>194</v>
      </c>
      <c r="B198" s="173">
        <f t="array" ref="B198">_xlfn.UNIQUE('1.B BASIL-resultatregnskap'!C196:C393)</f>
        <v>0</v>
      </c>
      <c r="C198" s="174">
        <f t="array" ref="C198">_xlfn.UNIQUE('1.B BASIL-resultatregnskap'!B196:B393)</f>
        <v>0</v>
      </c>
      <c r="D198" s="174" t="str">
        <f>IFERROR(_xlfn.XLOOKUP($C198,factPensjon[Virksomhetsnr.],factPensjon[Forpliktelser]),"")</f>
        <v/>
      </c>
      <c r="E198" s="24"/>
      <c r="F198" s="175" t="str">
        <f>IFERROR(IF(E198="A",'0. Oppsett'!$C$23,IF(E198="B",'0. Oppsett'!$C$24,IF(E198="C",'0. Oppsett'!$C$25,""))),"")</f>
        <v/>
      </c>
      <c r="G198" s="176">
        <f>SUMIFS(BasilRadata[8E. Oppgi antall årsverk barnehagen har pensjonsforpliktelser for:],'1. BASIL-rådata'!$I$3:$I$500,'X. Satser pensjonstilskudd'!$C198,BasilRadata[År],'0. Oppsett'!$C$9)</f>
        <v>0</v>
      </c>
      <c r="H198" s="177"/>
      <c r="I198" s="178" t="str">
        <f>IF(OR(E198="",H198="",NOT(AND(ISNUMBER(F198),ISNUMBER(H198)))),"",H198*F198*(1+'0. Oppsett'!$C$11))</f>
        <v/>
      </c>
    </row>
    <row r="199" spans="1:9" x14ac:dyDescent="0.25">
      <c r="A199" s="172">
        <v>195</v>
      </c>
      <c r="B199" s="173">
        <f t="array" ref="B199">_xlfn.UNIQUE('1.B BASIL-resultatregnskap'!C197:C394)</f>
        <v>0</v>
      </c>
      <c r="C199" s="174">
        <f t="array" ref="C199">_xlfn.UNIQUE('1.B BASIL-resultatregnskap'!B197:B394)</f>
        <v>0</v>
      </c>
      <c r="D199" s="174" t="str">
        <f>IFERROR(_xlfn.XLOOKUP($C199,factPensjon[Virksomhetsnr.],factPensjon[Forpliktelser]),"")</f>
        <v/>
      </c>
      <c r="E199" s="24"/>
      <c r="F199" s="175" t="str">
        <f>IFERROR(IF(E199="A",'0. Oppsett'!$C$23,IF(E199="B",'0. Oppsett'!$C$24,IF(E199="C",'0. Oppsett'!$C$25,""))),"")</f>
        <v/>
      </c>
      <c r="G199" s="176">
        <f>SUMIFS(BasilRadata[8E. Oppgi antall årsverk barnehagen har pensjonsforpliktelser for:],'1. BASIL-rådata'!$I$3:$I$500,'X. Satser pensjonstilskudd'!$C199,BasilRadata[År],'0. Oppsett'!$C$9)</f>
        <v>0</v>
      </c>
      <c r="H199" s="177"/>
      <c r="I199" s="178" t="str">
        <f>IF(OR(E199="",H199="",NOT(AND(ISNUMBER(F199),ISNUMBER(H199)))),"",H199*F199*(1+'0. Oppsett'!$C$11))</f>
        <v/>
      </c>
    </row>
    <row r="200" spans="1:9" x14ac:dyDescent="0.25">
      <c r="A200" s="172">
        <v>196</v>
      </c>
      <c r="B200" s="173">
        <f t="array" ref="B200">_xlfn.UNIQUE('1.B BASIL-resultatregnskap'!C198:C395)</f>
        <v>0</v>
      </c>
      <c r="C200" s="174">
        <f t="array" ref="C200">_xlfn.UNIQUE('1.B BASIL-resultatregnskap'!B198:B395)</f>
        <v>0</v>
      </c>
      <c r="D200" s="174" t="str">
        <f>IFERROR(_xlfn.XLOOKUP($C200,factPensjon[Virksomhetsnr.],factPensjon[Forpliktelser]),"")</f>
        <v/>
      </c>
      <c r="E200" s="24"/>
      <c r="F200" s="175" t="str">
        <f>IFERROR(IF(E200="A",'0. Oppsett'!$C$23,IF(E200="B",'0. Oppsett'!$C$24,IF(E200="C",'0. Oppsett'!$C$25,""))),"")</f>
        <v/>
      </c>
      <c r="G200" s="176">
        <f>SUMIFS(BasilRadata[8E. Oppgi antall årsverk barnehagen har pensjonsforpliktelser for:],'1. BASIL-rådata'!$I$3:$I$500,'X. Satser pensjonstilskudd'!$C200,BasilRadata[År],'0. Oppsett'!$C$9)</f>
        <v>0</v>
      </c>
      <c r="H200" s="177"/>
      <c r="I200" s="178" t="str">
        <f>IF(OR(E200="",H200="",NOT(AND(ISNUMBER(F200),ISNUMBER(H200)))),"",H200*F200*(1+'0. Oppsett'!$C$11))</f>
        <v/>
      </c>
    </row>
    <row r="201" spans="1:9" x14ac:dyDescent="0.25">
      <c r="A201" s="172">
        <v>197</v>
      </c>
      <c r="B201" s="173">
        <f t="array" ref="B201">_xlfn.UNIQUE('1.B BASIL-resultatregnskap'!C199:C396)</f>
        <v>0</v>
      </c>
      <c r="C201" s="174">
        <f t="array" ref="C201">_xlfn.UNIQUE('1.B BASIL-resultatregnskap'!B199:B396)</f>
        <v>0</v>
      </c>
      <c r="D201" s="174" t="str">
        <f>IFERROR(_xlfn.XLOOKUP($C201,factPensjon[Virksomhetsnr.],factPensjon[Forpliktelser]),"")</f>
        <v/>
      </c>
      <c r="E201" s="24"/>
      <c r="F201" s="175" t="str">
        <f>IFERROR(IF(E201="A",'0. Oppsett'!$C$23,IF(E201="B",'0. Oppsett'!$C$24,IF(E201="C",'0. Oppsett'!$C$25,""))),"")</f>
        <v/>
      </c>
      <c r="G201" s="176">
        <f>SUMIFS(BasilRadata[8E. Oppgi antall årsverk barnehagen har pensjonsforpliktelser for:],'1. BASIL-rådata'!$I$3:$I$500,'X. Satser pensjonstilskudd'!$C201,BasilRadata[År],'0. Oppsett'!$C$9)</f>
        <v>0</v>
      </c>
      <c r="H201" s="177"/>
      <c r="I201" s="178" t="str">
        <f>IF(OR(E201="",H201="",NOT(AND(ISNUMBER(F201),ISNUMBER(H201)))),"",H201*F201*(1+'0. Oppsett'!$C$11))</f>
        <v/>
      </c>
    </row>
    <row r="202" spans="1:9" x14ac:dyDescent="0.25">
      <c r="A202" s="172">
        <v>198</v>
      </c>
      <c r="B202" s="173">
        <f t="array" ref="B202">_xlfn.UNIQUE('1.B BASIL-resultatregnskap'!C200:C397)</f>
        <v>0</v>
      </c>
      <c r="C202" s="174">
        <f t="array" ref="C202">_xlfn.UNIQUE('1.B BASIL-resultatregnskap'!B200:B397)</f>
        <v>0</v>
      </c>
      <c r="D202" s="174" t="str">
        <f>IFERROR(_xlfn.XLOOKUP($C202,factPensjon[Virksomhetsnr.],factPensjon[Forpliktelser]),"")</f>
        <v/>
      </c>
      <c r="E202" s="24"/>
      <c r="F202" s="175" t="str">
        <f>IFERROR(IF(E202="A",'0. Oppsett'!$C$23,IF(E202="B",'0. Oppsett'!$C$24,IF(E202="C",'0. Oppsett'!$C$25,""))),"")</f>
        <v/>
      </c>
      <c r="G202" s="176">
        <f>SUMIFS(BasilRadata[8E. Oppgi antall årsverk barnehagen har pensjonsforpliktelser for:],'1. BASIL-rådata'!$I$3:$I$500,'X. Satser pensjonstilskudd'!$C202,BasilRadata[År],'0. Oppsett'!$C$9)</f>
        <v>0</v>
      </c>
      <c r="H202" s="177"/>
      <c r="I202" s="178" t="str">
        <f>IF(OR(E202="",H202="",NOT(AND(ISNUMBER(F202),ISNUMBER(H202)))),"",H202*F202*(1+'0. Oppsett'!$C$11))</f>
        <v/>
      </c>
    </row>
    <row r="203" spans="1:9" x14ac:dyDescent="0.25">
      <c r="A203" s="172">
        <v>199</v>
      </c>
      <c r="B203" s="173">
        <f t="array" ref="B203">_xlfn.UNIQUE('1.B BASIL-resultatregnskap'!C201:C398)</f>
        <v>0</v>
      </c>
      <c r="C203" s="174">
        <f t="array" ref="C203">_xlfn.UNIQUE('1.B BASIL-resultatregnskap'!B201:B398)</f>
        <v>0</v>
      </c>
      <c r="D203" s="174" t="str">
        <f>IFERROR(_xlfn.XLOOKUP($C203,factPensjon[Virksomhetsnr.],factPensjon[Forpliktelser]),"")</f>
        <v/>
      </c>
      <c r="E203" s="24"/>
      <c r="F203" s="175" t="str">
        <f>IFERROR(IF(E203="A",'0. Oppsett'!$C$23,IF(E203="B",'0. Oppsett'!$C$24,IF(E203="C",'0. Oppsett'!$C$25,""))),"")</f>
        <v/>
      </c>
      <c r="G203" s="176">
        <f>SUMIFS(BasilRadata[8E. Oppgi antall årsverk barnehagen har pensjonsforpliktelser for:],'1. BASIL-rådata'!$I$3:$I$500,'X. Satser pensjonstilskudd'!$C203,BasilRadata[År],'0. Oppsett'!$C$9)</f>
        <v>0</v>
      </c>
      <c r="H203" s="177"/>
      <c r="I203" s="178" t="str">
        <f>IF(OR(E203="",H203="",NOT(AND(ISNUMBER(F203),ISNUMBER(H203)))),"",H203*F203*(1+'0. Oppsett'!$C$11))</f>
        <v/>
      </c>
    </row>
    <row r="204" spans="1:9" x14ac:dyDescent="0.25">
      <c r="A204" s="172">
        <v>200</v>
      </c>
      <c r="B204" s="173">
        <f t="array" ref="B204">_xlfn.UNIQUE('1.B BASIL-resultatregnskap'!C202:C399)</f>
        <v>0</v>
      </c>
      <c r="C204" s="174">
        <f t="array" ref="C204">_xlfn.UNIQUE('1.B BASIL-resultatregnskap'!B202:B399)</f>
        <v>0</v>
      </c>
      <c r="D204" s="174" t="str">
        <f>IFERROR(_xlfn.XLOOKUP($C204,factPensjon[Virksomhetsnr.],factPensjon[Forpliktelser]),"")</f>
        <v/>
      </c>
      <c r="E204" s="24"/>
      <c r="F204" s="175" t="str">
        <f>IFERROR(IF(E204="A",'0. Oppsett'!$C$23,IF(E204="B",'0. Oppsett'!$C$24,IF(E204="C",'0. Oppsett'!$C$25,""))),"")</f>
        <v/>
      </c>
      <c r="G204" s="176">
        <f>SUMIFS(BasilRadata[8E. Oppgi antall årsverk barnehagen har pensjonsforpliktelser for:],'1. BASIL-rådata'!$I$3:$I$500,'X. Satser pensjonstilskudd'!$C204,BasilRadata[År],'0. Oppsett'!$C$9)</f>
        <v>0</v>
      </c>
      <c r="H204" s="177"/>
      <c r="I204" s="178" t="str">
        <f>IF(OR(E204="",H204="",NOT(AND(ISNUMBER(F204),ISNUMBER(H204)))),"",H204*F204*(1+'0. Oppsett'!$C$11))</f>
        <v/>
      </c>
    </row>
    <row r="205" spans="1:9" x14ac:dyDescent="0.25">
      <c r="A205" s="172">
        <v>201</v>
      </c>
      <c r="B205" s="173">
        <f t="array" ref="B205">_xlfn.UNIQUE('1.B BASIL-resultatregnskap'!C203:C400)</f>
        <v>0</v>
      </c>
      <c r="C205" s="174">
        <f t="array" ref="C205">_xlfn.UNIQUE('1.B BASIL-resultatregnskap'!B203:B400)</f>
        <v>0</v>
      </c>
      <c r="D205" s="174" t="str">
        <f>IFERROR(_xlfn.XLOOKUP($C205,factPensjon[Virksomhetsnr.],factPensjon[Forpliktelser]),"")</f>
        <v/>
      </c>
      <c r="E205" s="24"/>
      <c r="F205" s="175" t="str">
        <f>IFERROR(IF(E205="A",'0. Oppsett'!$C$23,IF(E205="B",'0. Oppsett'!$C$24,IF(E205="C",'0. Oppsett'!$C$25,""))),"")</f>
        <v/>
      </c>
      <c r="G205" s="176">
        <f>SUMIFS(BasilRadata[8E. Oppgi antall årsverk barnehagen har pensjonsforpliktelser for:],'1. BASIL-rådata'!$I$3:$I$500,'X. Satser pensjonstilskudd'!$C205,BasilRadata[År],'0. Oppsett'!$C$9)</f>
        <v>0</v>
      </c>
      <c r="H205" s="177"/>
      <c r="I205" s="178" t="str">
        <f>IF(OR(E205="",H205="",NOT(AND(ISNUMBER(F205),ISNUMBER(H205)))),"",H205*F205*(1+'0. Oppsett'!$C$11))</f>
        <v/>
      </c>
    </row>
    <row r="206" spans="1:9" x14ac:dyDescent="0.25">
      <c r="A206" s="172">
        <v>202</v>
      </c>
      <c r="B206" s="173">
        <f t="array" ref="B206">_xlfn.UNIQUE('1.B BASIL-resultatregnskap'!C204:C401)</f>
        <v>0</v>
      </c>
      <c r="C206" s="174">
        <f t="array" ref="C206">_xlfn.UNIQUE('1.B BASIL-resultatregnskap'!B204:B401)</f>
        <v>0</v>
      </c>
      <c r="D206" s="174" t="str">
        <f>IFERROR(_xlfn.XLOOKUP($C206,factPensjon[Virksomhetsnr.],factPensjon[Forpliktelser]),"")</f>
        <v/>
      </c>
      <c r="E206" s="24"/>
      <c r="F206" s="175" t="str">
        <f>IFERROR(IF(E206="A",'0. Oppsett'!$C$23,IF(E206="B",'0. Oppsett'!$C$24,IF(E206="C",'0. Oppsett'!$C$25,""))),"")</f>
        <v/>
      </c>
      <c r="G206" s="176">
        <f>SUMIFS(BasilRadata[8E. Oppgi antall årsverk barnehagen har pensjonsforpliktelser for:],'1. BASIL-rådata'!$I$3:$I$500,'X. Satser pensjonstilskudd'!$C206,BasilRadata[År],'0. Oppsett'!$C$9)</f>
        <v>0</v>
      </c>
      <c r="H206" s="177"/>
      <c r="I206" s="178" t="str">
        <f>IF(OR(E206="",H206="",NOT(AND(ISNUMBER(F206),ISNUMBER(H206)))),"",H206*F206*(1+'0. Oppsett'!$C$11))</f>
        <v/>
      </c>
    </row>
    <row r="207" spans="1:9" x14ac:dyDescent="0.25">
      <c r="A207" s="172">
        <v>203</v>
      </c>
      <c r="B207" s="173">
        <f t="array" ref="B207">_xlfn.UNIQUE('1.B BASIL-resultatregnskap'!C205:C402)</f>
        <v>0</v>
      </c>
      <c r="C207" s="174">
        <f t="array" ref="C207">_xlfn.UNIQUE('1.B BASIL-resultatregnskap'!B205:B402)</f>
        <v>0</v>
      </c>
      <c r="D207" s="174" t="str">
        <f>IFERROR(_xlfn.XLOOKUP($C207,factPensjon[Virksomhetsnr.],factPensjon[Forpliktelser]),"")</f>
        <v/>
      </c>
      <c r="E207" s="24"/>
      <c r="F207" s="175" t="str">
        <f>IFERROR(IF(E207="A",'0. Oppsett'!$C$23,IF(E207="B",'0. Oppsett'!$C$24,IF(E207="C",'0. Oppsett'!$C$25,""))),"")</f>
        <v/>
      </c>
      <c r="G207" s="176">
        <f>SUMIFS(BasilRadata[8E. Oppgi antall årsverk barnehagen har pensjonsforpliktelser for:],'1. BASIL-rådata'!$I$3:$I$500,'X. Satser pensjonstilskudd'!$C207,BasilRadata[År],'0. Oppsett'!$C$9)</f>
        <v>0</v>
      </c>
      <c r="H207" s="177"/>
      <c r="I207" s="178" t="str">
        <f>IF(OR(E207="",H207="",NOT(AND(ISNUMBER(F207),ISNUMBER(H207)))),"",H207*F207*(1+'0. Oppsett'!$C$11))</f>
        <v/>
      </c>
    </row>
    <row r="208" spans="1:9" x14ac:dyDescent="0.25">
      <c r="A208" s="172">
        <v>204</v>
      </c>
      <c r="B208" s="173">
        <f t="array" ref="B208">_xlfn.UNIQUE('1.B BASIL-resultatregnskap'!C206:C403)</f>
        <v>0</v>
      </c>
      <c r="C208" s="174">
        <f t="array" ref="C208">_xlfn.UNIQUE('1.B BASIL-resultatregnskap'!B206:B403)</f>
        <v>0</v>
      </c>
      <c r="D208" s="174" t="str">
        <f>IFERROR(_xlfn.XLOOKUP($C208,factPensjon[Virksomhetsnr.],factPensjon[Forpliktelser]),"")</f>
        <v/>
      </c>
      <c r="E208" s="24"/>
      <c r="F208" s="175" t="str">
        <f>IFERROR(IF(E208="A",'0. Oppsett'!$C$23,IF(E208="B",'0. Oppsett'!$C$24,IF(E208="C",'0. Oppsett'!$C$25,""))),"")</f>
        <v/>
      </c>
      <c r="G208" s="176">
        <f>SUMIFS(BasilRadata[8E. Oppgi antall årsverk barnehagen har pensjonsforpliktelser for:],'1. BASIL-rådata'!$I$3:$I$500,'X. Satser pensjonstilskudd'!$C208,BasilRadata[År],'0. Oppsett'!$C$9)</f>
        <v>0</v>
      </c>
      <c r="H208" s="177"/>
      <c r="I208" s="178" t="str">
        <f>IF(OR(E208="",H208="",NOT(AND(ISNUMBER(F208),ISNUMBER(H208)))),"",H208*F208*(1+'0. Oppsett'!$C$11))</f>
        <v/>
      </c>
    </row>
    <row r="209" spans="1:9" x14ac:dyDescent="0.25">
      <c r="A209" s="172">
        <v>205</v>
      </c>
      <c r="B209" s="173">
        <f t="array" ref="B209">_xlfn.UNIQUE('1.B BASIL-resultatregnskap'!C207:C404)</f>
        <v>0</v>
      </c>
      <c r="C209" s="174">
        <f t="array" ref="C209">_xlfn.UNIQUE('1.B BASIL-resultatregnskap'!B207:B404)</f>
        <v>0</v>
      </c>
      <c r="D209" s="174" t="str">
        <f>IFERROR(_xlfn.XLOOKUP($C209,factPensjon[Virksomhetsnr.],factPensjon[Forpliktelser]),"")</f>
        <v/>
      </c>
      <c r="E209" s="24"/>
      <c r="F209" s="175" t="str">
        <f>IFERROR(IF(E209="A",'0. Oppsett'!$C$23,IF(E209="B",'0. Oppsett'!$C$24,IF(E209="C",'0. Oppsett'!$C$25,""))),"")</f>
        <v/>
      </c>
      <c r="G209" s="176">
        <f>SUMIFS(BasilRadata[8E. Oppgi antall årsverk barnehagen har pensjonsforpliktelser for:],'1. BASIL-rådata'!$I$3:$I$500,'X. Satser pensjonstilskudd'!$C209,BasilRadata[År],'0. Oppsett'!$C$9)</f>
        <v>0</v>
      </c>
      <c r="H209" s="177"/>
      <c r="I209" s="178" t="str">
        <f>IF(OR(E209="",H209="",NOT(AND(ISNUMBER(F209),ISNUMBER(H209)))),"",H209*F209*(1+'0. Oppsett'!$C$11))</f>
        <v/>
      </c>
    </row>
    <row r="210" spans="1:9" x14ac:dyDescent="0.25">
      <c r="A210" s="172">
        <v>206</v>
      </c>
      <c r="B210" s="173">
        <f t="array" ref="B210">_xlfn.UNIQUE('1.B BASIL-resultatregnskap'!C208:C405)</f>
        <v>0</v>
      </c>
      <c r="C210" s="174">
        <f t="array" ref="C210">_xlfn.UNIQUE('1.B BASIL-resultatregnskap'!B208:B405)</f>
        <v>0</v>
      </c>
      <c r="D210" s="174" t="str">
        <f>IFERROR(_xlfn.XLOOKUP($C210,factPensjon[Virksomhetsnr.],factPensjon[Forpliktelser]),"")</f>
        <v/>
      </c>
      <c r="E210" s="24"/>
      <c r="F210" s="175" t="str">
        <f>IFERROR(IF(E210="A",'0. Oppsett'!$C$23,IF(E210="B",'0. Oppsett'!$C$24,IF(E210="C",'0. Oppsett'!$C$25,""))),"")</f>
        <v/>
      </c>
      <c r="G210" s="176">
        <f>SUMIFS(BasilRadata[8E. Oppgi antall årsverk barnehagen har pensjonsforpliktelser for:],'1. BASIL-rådata'!$I$3:$I$500,'X. Satser pensjonstilskudd'!$C210,BasilRadata[År],'0. Oppsett'!$C$9)</f>
        <v>0</v>
      </c>
      <c r="H210" s="177"/>
      <c r="I210" s="178" t="str">
        <f>IF(OR(E210="",H210="",NOT(AND(ISNUMBER(F210),ISNUMBER(H210)))),"",H210*F210*(1+'0. Oppsett'!$C$11))</f>
        <v/>
      </c>
    </row>
    <row r="211" spans="1:9" x14ac:dyDescent="0.25">
      <c r="A211" s="172">
        <v>207</v>
      </c>
      <c r="B211" s="173">
        <f t="array" ref="B211">_xlfn.UNIQUE('1.B BASIL-resultatregnskap'!C209:C406)</f>
        <v>0</v>
      </c>
      <c r="C211" s="174">
        <f t="array" ref="C211">_xlfn.UNIQUE('1.B BASIL-resultatregnskap'!B209:B406)</f>
        <v>0</v>
      </c>
      <c r="D211" s="174" t="str">
        <f>IFERROR(_xlfn.XLOOKUP($C211,factPensjon[Virksomhetsnr.],factPensjon[Forpliktelser]),"")</f>
        <v/>
      </c>
      <c r="E211" s="24"/>
      <c r="F211" s="175" t="str">
        <f>IFERROR(IF(E211="A",'0. Oppsett'!$C$23,IF(E211="B",'0. Oppsett'!$C$24,IF(E211="C",'0. Oppsett'!$C$25,""))),"")</f>
        <v/>
      </c>
      <c r="G211" s="176">
        <f>SUMIFS(BasilRadata[8E. Oppgi antall årsverk barnehagen har pensjonsforpliktelser for:],'1. BASIL-rådata'!$I$3:$I$500,'X. Satser pensjonstilskudd'!$C211,BasilRadata[År],'0. Oppsett'!$C$9)</f>
        <v>0</v>
      </c>
      <c r="H211" s="177"/>
      <c r="I211" s="178" t="str">
        <f>IF(OR(E211="",H211="",NOT(AND(ISNUMBER(F211),ISNUMBER(H211)))),"",H211*F211*(1+'0. Oppsett'!$C$11))</f>
        <v/>
      </c>
    </row>
    <row r="212" spans="1:9" x14ac:dyDescent="0.25">
      <c r="A212" s="172">
        <v>208</v>
      </c>
      <c r="B212" s="173">
        <f t="array" ref="B212">_xlfn.UNIQUE('1.B BASIL-resultatregnskap'!C210:C407)</f>
        <v>0</v>
      </c>
      <c r="C212" s="174">
        <f t="array" ref="C212">_xlfn.UNIQUE('1.B BASIL-resultatregnskap'!B210:B407)</f>
        <v>0</v>
      </c>
      <c r="D212" s="174" t="str">
        <f>IFERROR(_xlfn.XLOOKUP($C212,factPensjon[Virksomhetsnr.],factPensjon[Forpliktelser]),"")</f>
        <v/>
      </c>
      <c r="E212" s="24"/>
      <c r="F212" s="175" t="str">
        <f>IFERROR(IF(E212="A",'0. Oppsett'!$C$23,IF(E212="B",'0. Oppsett'!$C$24,IF(E212="C",'0. Oppsett'!$C$25,""))),"")</f>
        <v/>
      </c>
      <c r="G212" s="176">
        <f>SUMIFS(BasilRadata[8E. Oppgi antall årsverk barnehagen har pensjonsforpliktelser for:],'1. BASIL-rådata'!$I$3:$I$500,'X. Satser pensjonstilskudd'!$C212,BasilRadata[År],'0. Oppsett'!$C$9)</f>
        <v>0</v>
      </c>
      <c r="H212" s="177"/>
      <c r="I212" s="178" t="str">
        <f>IF(OR(E212="",H212="",NOT(AND(ISNUMBER(F212),ISNUMBER(H212)))),"",H212*F212*(1+'0. Oppsett'!$C$11))</f>
        <v/>
      </c>
    </row>
    <row r="213" spans="1:9" x14ac:dyDescent="0.25">
      <c r="A213" s="172">
        <v>209</v>
      </c>
      <c r="B213" s="173">
        <f t="array" ref="B213">_xlfn.UNIQUE('1.B BASIL-resultatregnskap'!C211:C408)</f>
        <v>0</v>
      </c>
      <c r="C213" s="174">
        <f t="array" ref="C213">_xlfn.UNIQUE('1.B BASIL-resultatregnskap'!B211:B408)</f>
        <v>0</v>
      </c>
      <c r="D213" s="174" t="str">
        <f>IFERROR(_xlfn.XLOOKUP($C213,factPensjon[Virksomhetsnr.],factPensjon[Forpliktelser]),"")</f>
        <v/>
      </c>
      <c r="E213" s="24"/>
      <c r="F213" s="175" t="str">
        <f>IFERROR(IF(E213="A",'0. Oppsett'!$C$23,IF(E213="B",'0. Oppsett'!$C$24,IF(E213="C",'0. Oppsett'!$C$25,""))),"")</f>
        <v/>
      </c>
      <c r="G213" s="176">
        <f>SUMIFS(BasilRadata[8E. Oppgi antall årsverk barnehagen har pensjonsforpliktelser for:],'1. BASIL-rådata'!$I$3:$I$500,'X. Satser pensjonstilskudd'!$C213,BasilRadata[År],'0. Oppsett'!$C$9)</f>
        <v>0</v>
      </c>
      <c r="H213" s="177"/>
      <c r="I213" s="178" t="str">
        <f>IF(OR(E213="",H213="",NOT(AND(ISNUMBER(F213),ISNUMBER(H213)))),"",H213*F213*(1+'0. Oppsett'!$C$11))</f>
        <v/>
      </c>
    </row>
    <row r="214" spans="1:9" x14ac:dyDescent="0.25">
      <c r="A214" s="172">
        <v>210</v>
      </c>
      <c r="B214" s="173">
        <f t="array" ref="B214">_xlfn.UNIQUE('1.B BASIL-resultatregnskap'!C212:C409)</f>
        <v>0</v>
      </c>
      <c r="C214" s="174">
        <f t="array" ref="C214">_xlfn.UNIQUE('1.B BASIL-resultatregnskap'!B212:B409)</f>
        <v>0</v>
      </c>
      <c r="D214" s="174" t="str">
        <f>IFERROR(_xlfn.XLOOKUP($C214,factPensjon[Virksomhetsnr.],factPensjon[Forpliktelser]),"")</f>
        <v/>
      </c>
      <c r="E214" s="24"/>
      <c r="F214" s="175" t="str">
        <f>IFERROR(IF(E214="A",'0. Oppsett'!$C$23,IF(E214="B",'0. Oppsett'!$C$24,IF(E214="C",'0. Oppsett'!$C$25,""))),"")</f>
        <v/>
      </c>
      <c r="G214" s="176">
        <f>SUMIFS(BasilRadata[8E. Oppgi antall årsverk barnehagen har pensjonsforpliktelser for:],'1. BASIL-rådata'!$I$3:$I$500,'X. Satser pensjonstilskudd'!$C214,BasilRadata[År],'0. Oppsett'!$C$9)</f>
        <v>0</v>
      </c>
      <c r="H214" s="177"/>
      <c r="I214" s="178" t="str">
        <f>IF(OR(E214="",H214="",NOT(AND(ISNUMBER(F214),ISNUMBER(H214)))),"",H214*F214*(1+'0. Oppsett'!$C$11))</f>
        <v/>
      </c>
    </row>
    <row r="215" spans="1:9" x14ac:dyDescent="0.25">
      <c r="A215" s="172">
        <v>211</v>
      </c>
      <c r="B215" s="173">
        <f t="array" ref="B215">_xlfn.UNIQUE('1.B BASIL-resultatregnskap'!C213:C410)</f>
        <v>0</v>
      </c>
      <c r="C215" s="174">
        <f t="array" ref="C215">_xlfn.UNIQUE('1.B BASIL-resultatregnskap'!B213:B410)</f>
        <v>0</v>
      </c>
      <c r="D215" s="174" t="str">
        <f>IFERROR(_xlfn.XLOOKUP($C215,factPensjon[Virksomhetsnr.],factPensjon[Forpliktelser]),"")</f>
        <v/>
      </c>
      <c r="E215" s="24"/>
      <c r="F215" s="175" t="str">
        <f>IFERROR(IF(E215="A",'0. Oppsett'!$C$23,IF(E215="B",'0. Oppsett'!$C$24,IF(E215="C",'0. Oppsett'!$C$25,""))),"")</f>
        <v/>
      </c>
      <c r="G215" s="176">
        <f>SUMIFS(BasilRadata[8E. Oppgi antall årsverk barnehagen har pensjonsforpliktelser for:],'1. BASIL-rådata'!$I$3:$I$500,'X. Satser pensjonstilskudd'!$C215,BasilRadata[År],'0. Oppsett'!$C$9)</f>
        <v>0</v>
      </c>
      <c r="H215" s="177"/>
      <c r="I215" s="178" t="str">
        <f>IF(OR(E215="",H215="",NOT(AND(ISNUMBER(F215),ISNUMBER(H215)))),"",H215*F215*(1+'0. Oppsett'!$C$11))</f>
        <v/>
      </c>
    </row>
    <row r="216" spans="1:9" x14ac:dyDescent="0.25">
      <c r="A216" s="172">
        <v>212</v>
      </c>
      <c r="B216" s="173">
        <f t="array" ref="B216">_xlfn.UNIQUE('1.B BASIL-resultatregnskap'!C214:C411)</f>
        <v>0</v>
      </c>
      <c r="C216" s="174">
        <f t="array" ref="C216">_xlfn.UNIQUE('1.B BASIL-resultatregnskap'!B214:B411)</f>
        <v>0</v>
      </c>
      <c r="D216" s="174" t="str">
        <f>IFERROR(_xlfn.XLOOKUP($C216,factPensjon[Virksomhetsnr.],factPensjon[Forpliktelser]),"")</f>
        <v/>
      </c>
      <c r="E216" s="24"/>
      <c r="F216" s="175" t="str">
        <f>IFERROR(IF(E216="A",'0. Oppsett'!$C$23,IF(E216="B",'0. Oppsett'!$C$24,IF(E216="C",'0. Oppsett'!$C$25,""))),"")</f>
        <v/>
      </c>
      <c r="G216" s="176">
        <f>SUMIFS(BasilRadata[8E. Oppgi antall årsverk barnehagen har pensjonsforpliktelser for:],'1. BASIL-rådata'!$I$3:$I$500,'X. Satser pensjonstilskudd'!$C216,BasilRadata[År],'0. Oppsett'!$C$9)</f>
        <v>0</v>
      </c>
      <c r="H216" s="177"/>
      <c r="I216" s="178" t="str">
        <f>IF(OR(E216="",H216="",NOT(AND(ISNUMBER(F216),ISNUMBER(H216)))),"",H216*F216*(1+'0. Oppsett'!$C$11))</f>
        <v/>
      </c>
    </row>
    <row r="217" spans="1:9" x14ac:dyDescent="0.25">
      <c r="A217" s="172">
        <v>213</v>
      </c>
      <c r="B217" s="173">
        <f t="array" ref="B217">_xlfn.UNIQUE('1.B BASIL-resultatregnskap'!C215:C412)</f>
        <v>0</v>
      </c>
      <c r="C217" s="174">
        <f t="array" ref="C217">_xlfn.UNIQUE('1.B BASIL-resultatregnskap'!B215:B412)</f>
        <v>0</v>
      </c>
      <c r="D217" s="174" t="str">
        <f>IFERROR(_xlfn.XLOOKUP($C217,factPensjon[Virksomhetsnr.],factPensjon[Forpliktelser]),"")</f>
        <v/>
      </c>
      <c r="E217" s="24"/>
      <c r="F217" s="175" t="str">
        <f>IFERROR(IF(E217="A",'0. Oppsett'!$C$23,IF(E217="B",'0. Oppsett'!$C$24,IF(E217="C",'0. Oppsett'!$C$25,""))),"")</f>
        <v/>
      </c>
      <c r="G217" s="176">
        <f>SUMIFS(BasilRadata[8E. Oppgi antall årsverk barnehagen har pensjonsforpliktelser for:],'1. BASIL-rådata'!$I$3:$I$500,'X. Satser pensjonstilskudd'!$C217,BasilRadata[År],'0. Oppsett'!$C$9)</f>
        <v>0</v>
      </c>
      <c r="H217" s="177"/>
      <c r="I217" s="178" t="str">
        <f>IF(OR(E217="",H217="",NOT(AND(ISNUMBER(F217),ISNUMBER(H217)))),"",H217*F217*(1+'0. Oppsett'!$C$11))</f>
        <v/>
      </c>
    </row>
    <row r="218" spans="1:9" x14ac:dyDescent="0.25">
      <c r="A218" s="172">
        <v>214</v>
      </c>
      <c r="B218" s="173">
        <f t="array" ref="B218">_xlfn.UNIQUE('1.B BASIL-resultatregnskap'!C216:C413)</f>
        <v>0</v>
      </c>
      <c r="C218" s="174">
        <f t="array" ref="C218">_xlfn.UNIQUE('1.B BASIL-resultatregnskap'!B216:B413)</f>
        <v>0</v>
      </c>
      <c r="D218" s="174" t="str">
        <f>IFERROR(_xlfn.XLOOKUP($C218,factPensjon[Virksomhetsnr.],factPensjon[Forpliktelser]),"")</f>
        <v/>
      </c>
      <c r="E218" s="24"/>
      <c r="F218" s="175" t="str">
        <f>IFERROR(IF(E218="A",'0. Oppsett'!$C$23,IF(E218="B",'0. Oppsett'!$C$24,IF(E218="C",'0. Oppsett'!$C$25,""))),"")</f>
        <v/>
      </c>
      <c r="G218" s="176">
        <f>SUMIFS(BasilRadata[8E. Oppgi antall årsverk barnehagen har pensjonsforpliktelser for:],'1. BASIL-rådata'!$I$3:$I$500,'X. Satser pensjonstilskudd'!$C218,BasilRadata[År],'0. Oppsett'!$C$9)</f>
        <v>0</v>
      </c>
      <c r="H218" s="177"/>
      <c r="I218" s="178" t="str">
        <f>IF(OR(E218="",H218="",NOT(AND(ISNUMBER(F218),ISNUMBER(H218)))),"",H218*F218*(1+'0. Oppsett'!$C$11))</f>
        <v/>
      </c>
    </row>
    <row r="219" spans="1:9" x14ac:dyDescent="0.25">
      <c r="A219" s="172">
        <v>215</v>
      </c>
      <c r="B219" s="173">
        <f t="array" ref="B219">_xlfn.UNIQUE('1.B BASIL-resultatregnskap'!C217:C414)</f>
        <v>0</v>
      </c>
      <c r="C219" s="174">
        <f t="array" ref="C219">_xlfn.UNIQUE('1.B BASIL-resultatregnskap'!B217:B414)</f>
        <v>0</v>
      </c>
      <c r="D219" s="174" t="str">
        <f>IFERROR(_xlfn.XLOOKUP($C219,factPensjon[Virksomhetsnr.],factPensjon[Forpliktelser]),"")</f>
        <v/>
      </c>
      <c r="E219" s="24"/>
      <c r="F219" s="175" t="str">
        <f>IFERROR(IF(E219="A",'0. Oppsett'!$C$23,IF(E219="B",'0. Oppsett'!$C$24,IF(E219="C",'0. Oppsett'!$C$25,""))),"")</f>
        <v/>
      </c>
      <c r="G219" s="176">
        <f>SUMIFS(BasilRadata[8E. Oppgi antall årsverk barnehagen har pensjonsforpliktelser for:],'1. BASIL-rådata'!$I$3:$I$500,'X. Satser pensjonstilskudd'!$C219,BasilRadata[År],'0. Oppsett'!$C$9)</f>
        <v>0</v>
      </c>
      <c r="H219" s="177"/>
      <c r="I219" s="178" t="str">
        <f>IF(OR(E219="",H219="",NOT(AND(ISNUMBER(F219),ISNUMBER(H219)))),"",H219*F219*(1+'0. Oppsett'!$C$11))</f>
        <v/>
      </c>
    </row>
    <row r="220" spans="1:9" x14ac:dyDescent="0.25">
      <c r="A220" s="172">
        <v>216</v>
      </c>
      <c r="B220" s="173">
        <f t="array" ref="B220">_xlfn.UNIQUE('1.B BASIL-resultatregnskap'!C218:C415)</f>
        <v>0</v>
      </c>
      <c r="C220" s="174">
        <f t="array" ref="C220">_xlfn.UNIQUE('1.B BASIL-resultatregnskap'!B218:B415)</f>
        <v>0</v>
      </c>
      <c r="D220" s="174" t="str">
        <f>IFERROR(_xlfn.XLOOKUP($C220,factPensjon[Virksomhetsnr.],factPensjon[Forpliktelser]),"")</f>
        <v/>
      </c>
      <c r="E220" s="24"/>
      <c r="F220" s="175" t="str">
        <f>IFERROR(IF(E220="A",'0. Oppsett'!$C$23,IF(E220="B",'0. Oppsett'!$C$24,IF(E220="C",'0. Oppsett'!$C$25,""))),"")</f>
        <v/>
      </c>
      <c r="G220" s="176">
        <f>SUMIFS(BasilRadata[8E. Oppgi antall årsverk barnehagen har pensjonsforpliktelser for:],'1. BASIL-rådata'!$I$3:$I$500,'X. Satser pensjonstilskudd'!$C220,BasilRadata[År],'0. Oppsett'!$C$9)</f>
        <v>0</v>
      </c>
      <c r="H220" s="177"/>
      <c r="I220" s="178" t="str">
        <f>IF(OR(E220="",H220="",NOT(AND(ISNUMBER(F220),ISNUMBER(H220)))),"",H220*F220*(1+'0. Oppsett'!$C$11))</f>
        <v/>
      </c>
    </row>
    <row r="221" spans="1:9" x14ac:dyDescent="0.25">
      <c r="A221" s="172">
        <v>217</v>
      </c>
      <c r="B221" s="173">
        <f t="array" ref="B221">_xlfn.UNIQUE('1.B BASIL-resultatregnskap'!C219:C416)</f>
        <v>0</v>
      </c>
      <c r="C221" s="174">
        <f t="array" ref="C221">_xlfn.UNIQUE('1.B BASIL-resultatregnskap'!B219:B416)</f>
        <v>0</v>
      </c>
      <c r="D221" s="174" t="str">
        <f>IFERROR(_xlfn.XLOOKUP($C221,factPensjon[Virksomhetsnr.],factPensjon[Forpliktelser]),"")</f>
        <v/>
      </c>
      <c r="E221" s="24"/>
      <c r="F221" s="175" t="str">
        <f>IFERROR(IF(E221="A",'0. Oppsett'!$C$23,IF(E221="B",'0. Oppsett'!$C$24,IF(E221="C",'0. Oppsett'!$C$25,""))),"")</f>
        <v/>
      </c>
      <c r="G221" s="176">
        <f>SUMIFS(BasilRadata[8E. Oppgi antall årsverk barnehagen har pensjonsforpliktelser for:],'1. BASIL-rådata'!$I$3:$I$500,'X. Satser pensjonstilskudd'!$C221,BasilRadata[År],'0. Oppsett'!$C$9)</f>
        <v>0</v>
      </c>
      <c r="H221" s="177"/>
      <c r="I221" s="178" t="str">
        <f>IF(OR(E221="",H221="",NOT(AND(ISNUMBER(F221),ISNUMBER(H221)))),"",H221*F221*(1+'0. Oppsett'!$C$11))</f>
        <v/>
      </c>
    </row>
    <row r="222" spans="1:9" x14ac:dyDescent="0.25">
      <c r="A222" s="172">
        <v>218</v>
      </c>
      <c r="B222" s="173">
        <f t="array" ref="B222">_xlfn.UNIQUE('1.B BASIL-resultatregnskap'!C220:C417)</f>
        <v>0</v>
      </c>
      <c r="C222" s="174">
        <f t="array" ref="C222">_xlfn.UNIQUE('1.B BASIL-resultatregnskap'!B220:B417)</f>
        <v>0</v>
      </c>
      <c r="D222" s="174" t="str">
        <f>IFERROR(_xlfn.XLOOKUP($C222,factPensjon[Virksomhetsnr.],factPensjon[Forpliktelser]),"")</f>
        <v/>
      </c>
      <c r="E222" s="24"/>
      <c r="F222" s="175" t="str">
        <f>IFERROR(IF(E222="A",'0. Oppsett'!$C$23,IF(E222="B",'0. Oppsett'!$C$24,IF(E222="C",'0. Oppsett'!$C$25,""))),"")</f>
        <v/>
      </c>
      <c r="G222" s="176">
        <f>SUMIFS(BasilRadata[8E. Oppgi antall årsverk barnehagen har pensjonsforpliktelser for:],'1. BASIL-rådata'!$I$3:$I$500,'X. Satser pensjonstilskudd'!$C222,BasilRadata[År],'0. Oppsett'!$C$9)</f>
        <v>0</v>
      </c>
      <c r="H222" s="177"/>
      <c r="I222" s="178" t="str">
        <f>IF(OR(E222="",H222="",NOT(AND(ISNUMBER(F222),ISNUMBER(H222)))),"",H222*F222*(1+'0. Oppsett'!$C$11))</f>
        <v/>
      </c>
    </row>
    <row r="223" spans="1:9" x14ac:dyDescent="0.25">
      <c r="A223" s="172">
        <v>219</v>
      </c>
      <c r="B223" s="173">
        <f t="array" ref="B223">_xlfn.UNIQUE('1.B BASIL-resultatregnskap'!C221:C418)</f>
        <v>0</v>
      </c>
      <c r="C223" s="174">
        <f t="array" ref="C223">_xlfn.UNIQUE('1.B BASIL-resultatregnskap'!B221:B418)</f>
        <v>0</v>
      </c>
      <c r="D223" s="174" t="str">
        <f>IFERROR(_xlfn.XLOOKUP($C223,factPensjon[Virksomhetsnr.],factPensjon[Forpliktelser]),"")</f>
        <v/>
      </c>
      <c r="E223" s="24"/>
      <c r="F223" s="175" t="str">
        <f>IFERROR(IF(E223="A",'0. Oppsett'!$C$23,IF(E223="B",'0. Oppsett'!$C$24,IF(E223="C",'0. Oppsett'!$C$25,""))),"")</f>
        <v/>
      </c>
      <c r="G223" s="176">
        <f>SUMIFS(BasilRadata[8E. Oppgi antall årsverk barnehagen har pensjonsforpliktelser for:],'1. BASIL-rådata'!$I$3:$I$500,'X. Satser pensjonstilskudd'!$C223,BasilRadata[År],'0. Oppsett'!$C$9)</f>
        <v>0</v>
      </c>
      <c r="H223" s="177"/>
      <c r="I223" s="178" t="str">
        <f>IF(OR(E223="",H223="",NOT(AND(ISNUMBER(F223),ISNUMBER(H223)))),"",H223*F223*(1+'0. Oppsett'!$C$11))</f>
        <v/>
      </c>
    </row>
    <row r="224" spans="1:9" x14ac:dyDescent="0.25">
      <c r="A224" s="172">
        <v>220</v>
      </c>
      <c r="B224" s="173">
        <f t="array" ref="B224">_xlfn.UNIQUE('1.B BASIL-resultatregnskap'!C222:C419)</f>
        <v>0</v>
      </c>
      <c r="C224" s="174">
        <f t="array" ref="C224">_xlfn.UNIQUE('1.B BASIL-resultatregnskap'!B222:B419)</f>
        <v>0</v>
      </c>
      <c r="D224" s="174" t="str">
        <f>IFERROR(_xlfn.XLOOKUP($C224,factPensjon[Virksomhetsnr.],factPensjon[Forpliktelser]),"")</f>
        <v/>
      </c>
      <c r="E224" s="24"/>
      <c r="F224" s="175" t="str">
        <f>IFERROR(IF(E224="A",'0. Oppsett'!$C$23,IF(E224="B",'0. Oppsett'!$C$24,IF(E224="C",'0. Oppsett'!$C$25,""))),"")</f>
        <v/>
      </c>
      <c r="G224" s="176">
        <f>SUMIFS(BasilRadata[8E. Oppgi antall årsverk barnehagen har pensjonsforpliktelser for:],'1. BASIL-rådata'!$I$3:$I$500,'X. Satser pensjonstilskudd'!$C224,BasilRadata[År],'0. Oppsett'!$C$9)</f>
        <v>0</v>
      </c>
      <c r="H224" s="177"/>
      <c r="I224" s="178" t="str">
        <f>IF(OR(E224="",H224="",NOT(AND(ISNUMBER(F224),ISNUMBER(H224)))),"",H224*F224*(1+'0. Oppsett'!$C$11))</f>
        <v/>
      </c>
    </row>
    <row r="225" spans="1:9" ht="15.75" thickBot="1" x14ac:dyDescent="0.3">
      <c r="A225" s="180"/>
      <c r="B225" s="179"/>
      <c r="C225" s="179"/>
      <c r="D225" s="179"/>
      <c r="E225" s="29">
        <f>SUM(E5:E224)</f>
        <v>0</v>
      </c>
      <c r="F225" s="29">
        <f>SUM(F5:F224)</f>
        <v>0.77</v>
      </c>
      <c r="G225" s="28">
        <f>SUM(G5:G224)</f>
        <v>113.75999999999999</v>
      </c>
      <c r="H225" s="29">
        <f>SUM(H5:H224)</f>
        <v>3798516.4654726628</v>
      </c>
      <c r="I225" s="29">
        <f>SUM(I5:I224)/G225</f>
        <v>4190.8562023687928</v>
      </c>
    </row>
  </sheetData>
  <mergeCells count="3">
    <mergeCell ref="A2:I2"/>
    <mergeCell ref="A3:C3"/>
    <mergeCell ref="E3:I3"/>
  </mergeCells>
  <dataValidations count="1">
    <dataValidation type="list" allowBlank="1" sqref="E5:E224" xr:uid="{3A882B8E-4413-41D6-AFFF-E55497A23C96}">
      <formula1>"A,B,C"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V225"/>
  <sheetViews>
    <sheetView topLeftCell="B1" workbookViewId="0">
      <selection activeCell="L6" sqref="L6"/>
    </sheetView>
  </sheetViews>
  <sheetFormatPr baseColWidth="10" defaultColWidth="11.42578125" defaultRowHeight="15" x14ac:dyDescent="0.25"/>
  <cols>
    <col min="1" max="1" width="5.28515625" customWidth="1"/>
    <col min="2" max="2" width="30.28515625" customWidth="1"/>
    <col min="4" max="4" width="10.140625" customWidth="1"/>
    <col min="12" max="12" width="12.5703125" customWidth="1"/>
  </cols>
  <sheetData>
    <row r="1" spans="1:22" x14ac:dyDescent="0.25">
      <c r="A1" s="71" t="s">
        <v>748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2" x14ac:dyDescent="0.25">
      <c r="A2" s="281" t="s">
        <v>760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</row>
    <row r="3" spans="1:22" ht="52.5" customHeight="1" x14ac:dyDescent="0.25">
      <c r="A3" s="291" t="s">
        <v>52</v>
      </c>
      <c r="B3" s="292"/>
      <c r="C3" s="292"/>
      <c r="D3" s="293"/>
      <c r="E3" s="288" t="s">
        <v>57</v>
      </c>
      <c r="F3" s="289"/>
      <c r="G3" s="289"/>
      <c r="H3" s="289"/>
      <c r="I3" s="290"/>
      <c r="J3" s="203">
        <f>'0. Oppsett'!C7-2</f>
        <v>2025</v>
      </c>
      <c r="K3" s="72"/>
      <c r="L3" s="72"/>
      <c r="M3" s="287" t="s">
        <v>58</v>
      </c>
      <c r="N3" s="265"/>
      <c r="O3" s="21" t="s">
        <v>59</v>
      </c>
      <c r="P3" s="96" t="s">
        <v>710</v>
      </c>
      <c r="Q3" s="96" t="s">
        <v>711</v>
      </c>
      <c r="R3" s="96" t="s">
        <v>712</v>
      </c>
      <c r="S3" s="96" t="s">
        <v>60</v>
      </c>
      <c r="T3" s="21" t="s">
        <v>60</v>
      </c>
      <c r="U3" s="9" t="s">
        <v>61</v>
      </c>
      <c r="V3" s="9" t="s">
        <v>62</v>
      </c>
    </row>
    <row r="4" spans="1:22" ht="45" x14ac:dyDescent="0.25">
      <c r="A4" s="9" t="s">
        <v>48</v>
      </c>
      <c r="B4" s="9" t="s">
        <v>46</v>
      </c>
      <c r="C4" s="9" t="s">
        <v>49</v>
      </c>
      <c r="D4" s="9" t="s">
        <v>774</v>
      </c>
      <c r="E4" s="10" t="s">
        <v>740</v>
      </c>
      <c r="F4" s="10" t="s">
        <v>743</v>
      </c>
      <c r="G4" s="10" t="s">
        <v>741</v>
      </c>
      <c r="H4" s="10" t="s">
        <v>742</v>
      </c>
      <c r="I4" s="10" t="s">
        <v>63</v>
      </c>
      <c r="J4" s="5" t="s">
        <v>797</v>
      </c>
      <c r="K4" s="90" t="s">
        <v>709</v>
      </c>
      <c r="L4" s="5" t="s">
        <v>65</v>
      </c>
      <c r="M4" s="20" t="s">
        <v>773</v>
      </c>
      <c r="N4" s="91" t="s">
        <v>66</v>
      </c>
      <c r="O4" s="21" t="s">
        <v>67</v>
      </c>
      <c r="P4" s="96" t="s">
        <v>67</v>
      </c>
      <c r="Q4" s="96" t="s">
        <v>67</v>
      </c>
      <c r="R4" s="96" t="s">
        <v>67</v>
      </c>
      <c r="S4" s="96" t="s">
        <v>68</v>
      </c>
      <c r="T4" s="21" t="s">
        <v>68</v>
      </c>
      <c r="U4" s="9" t="s">
        <v>69</v>
      </c>
      <c r="V4" s="9" t="s">
        <v>70</v>
      </c>
    </row>
    <row r="5" spans="1:22" x14ac:dyDescent="0.25">
      <c r="A5" s="181">
        <v>1</v>
      </c>
      <c r="B5" s="182" t="str">
        <f>'X. Satser pensjonstilskudd'!B5</f>
        <v>Krohnstad montessoribarnehage Skaret AS</v>
      </c>
      <c r="C5" s="183">
        <f>'X. Satser pensjonstilskudd'!C5</f>
        <v>917230870</v>
      </c>
      <c r="D5" s="183" t="str">
        <f>IFERROR(_xlfn.XLOOKUP($C5,factPensjon[Virksomhetsnr.],factPensjon[Forpliktelser]),"")</f>
        <v/>
      </c>
      <c r="E5" s="18">
        <f>SUMIFS(BasilRadata[Heltidsplasser
0-2],BasilRadata[År],'0. Oppsett'!$C$9,BasilRadata[1B. Organisasjonsnummer:],$C5)</f>
        <v>9</v>
      </c>
      <c r="F5" s="23">
        <f>'4. Selvkost og satser'!$B$55</f>
        <v>316180.61632690748</v>
      </c>
      <c r="G5" s="18">
        <f>SUMIFS(BasilRadata[Heltidsplasser
3-6],BasilRadata[År],'0. Oppsett'!$C$9,BasilRadata[1B. Organisasjonsnummer:],$C5)</f>
        <v>21</v>
      </c>
      <c r="H5" s="23">
        <f>'4. Selvkost og satser'!$B$56</f>
        <v>170582.7774748485</v>
      </c>
      <c r="I5" s="185">
        <f>IFERROR(IF(B5="",0,E5*F5+G5*H5),0)</f>
        <v>6427863.8739139857</v>
      </c>
      <c r="J5" s="184">
        <f>SUMIFS(BasilRadata[8E. Oppgi antall årsverk barnehagen har pensjonsforpliktelser for:],'1. BASIL-rådata'!$I$3:$I$500,'X. Satser pensjonstilskudd'!$C5,BasilRadata[År],'0. Oppsett'!$C$9)</f>
        <v>9</v>
      </c>
      <c r="K5" s="184">
        <f>_xlfn.XLOOKUP($C5,'X. Satser pensjonstilskudd'!$C$5:$C$224,'X. Satser pensjonstilskudd'!$I$5:$I$224)</f>
        <v>73809.70667408286</v>
      </c>
      <c r="L5" s="73">
        <f>K5*J5</f>
        <v>664287.36006674578</v>
      </c>
      <c r="M5" s="186">
        <f t="shared" ref="M5:M68" si="0">E5+G5</f>
        <v>30</v>
      </c>
      <c r="N5" s="251">
        <f>IFERROR(M5*'0. Oppsett'!$C$30,0)</f>
        <v>465000</v>
      </c>
      <c r="O5" s="25">
        <v>0</v>
      </c>
      <c r="P5" s="97"/>
      <c r="Q5" s="97"/>
      <c r="R5" s="97"/>
      <c r="S5" s="97">
        <v>0</v>
      </c>
      <c r="T5" s="25">
        <v>0</v>
      </c>
      <c r="U5" s="188">
        <v>0</v>
      </c>
      <c r="V5" s="189">
        <f t="shared" ref="V5:V10" si="1">IFERROR(IF(B5="",0,I5+L5+N5+O5+T5+U5),0)</f>
        <v>7557151.2339807311</v>
      </c>
    </row>
    <row r="6" spans="1:22" x14ac:dyDescent="0.25">
      <c r="A6" s="181">
        <v>2</v>
      </c>
      <c r="B6" s="182" t="str">
        <f>'X. Satser pensjonstilskudd'!B6</f>
        <v>Mobarn Lyngen barnehage AS</v>
      </c>
      <c r="C6" s="183">
        <f>'X. Satser pensjonstilskudd'!C6</f>
        <v>917875103</v>
      </c>
      <c r="D6" s="183" t="str">
        <f>IFERROR(_xlfn.XLOOKUP($C6,factPensjon[Virksomhetsnr.],factPensjon[Forpliktelser]),"")</f>
        <v/>
      </c>
      <c r="E6" s="18">
        <f>SUMIFS(BasilRadata[Heltidsplasser
0-2],BasilRadata[År],'0. Oppsett'!$C$9,BasilRadata[1B. Organisasjonsnummer:],$C6)</f>
        <v>36</v>
      </c>
      <c r="F6" s="23">
        <f>'4. Selvkost og satser'!$B$55</f>
        <v>316180.61632690748</v>
      </c>
      <c r="G6" s="18">
        <f>SUMIFS(BasilRadata[Heltidsplasser
3-6],BasilRadata[År],'0. Oppsett'!$C$9,BasilRadata[1B. Organisasjonsnummer:],$C6)</f>
        <v>35</v>
      </c>
      <c r="H6" s="23">
        <f>'4. Selvkost og satser'!$B$56</f>
        <v>170582.7774748485</v>
      </c>
      <c r="I6" s="185">
        <f t="shared" ref="I6:I68" si="2">IFERROR(IF(B6="",0,E6*F6+G6*H6),0)</f>
        <v>17352899.399388365</v>
      </c>
      <c r="J6" s="184">
        <f>SUMIFS(BasilRadata[8E. Oppgi antall årsverk barnehagen har pensjonsforpliktelser for:],'1. BASIL-rådata'!$I$3:$I$500,'X. Satser pensjonstilskudd'!$C6,BasilRadata[År],'0. Oppsett'!$C$9)</f>
        <v>20.48</v>
      </c>
      <c r="K6" s="184">
        <f>_xlfn.XLOOKUP($C6,'X. Satser pensjonstilskudd'!$C$5:$C$224,'X. Satser pensjonstilskudd'!$I$5:$I$224)</f>
        <v>47881.332451998787</v>
      </c>
      <c r="L6" s="73">
        <f t="shared" ref="L6:L68" si="3">K6*J6</f>
        <v>980609.68861693516</v>
      </c>
      <c r="M6" s="186">
        <f t="shared" si="0"/>
        <v>71</v>
      </c>
      <c r="N6" s="251">
        <f>IFERROR(M6*'0. Oppsett'!$C$30,0)</f>
        <v>1100500</v>
      </c>
      <c r="O6" s="25">
        <v>0</v>
      </c>
      <c r="P6" s="97"/>
      <c r="Q6" s="97"/>
      <c r="R6" s="97"/>
      <c r="S6" s="97">
        <v>0</v>
      </c>
      <c r="T6" s="25">
        <v>0</v>
      </c>
      <c r="U6" s="188">
        <v>0</v>
      </c>
      <c r="V6" s="189">
        <f>IFERROR(IF(B6="",0,I6+L6+N6+O6+T6+U6),0)</f>
        <v>19434009.088005301</v>
      </c>
    </row>
    <row r="7" spans="1:22" x14ac:dyDescent="0.25">
      <c r="A7" s="181">
        <v>3</v>
      </c>
      <c r="B7" s="182" t="str">
        <f>'X. Satser pensjonstilskudd'!B7</f>
        <v>Læringsverkstedet Haugtussa barnehage</v>
      </c>
      <c r="C7" s="183">
        <f>'X. Satser pensjonstilskudd'!C7</f>
        <v>973448765</v>
      </c>
      <c r="D7" s="183" t="str">
        <f>IFERROR(_xlfn.XLOOKUP($C7,factPensjon[Virksomhetsnr.],factPensjon[Forpliktelser]),"")</f>
        <v/>
      </c>
      <c r="E7" s="18">
        <f>SUMIFS(BasilRadata[Heltidsplasser
0-2],BasilRadata[År],'0. Oppsett'!$C$9,BasilRadata[1B. Organisasjonsnummer:],$C7)</f>
        <v>23</v>
      </c>
      <c r="F7" s="23">
        <f>'4. Selvkost og satser'!$B$55</f>
        <v>316180.61632690748</v>
      </c>
      <c r="G7" s="18">
        <f>SUMIFS(BasilRadata[Heltidsplasser
3-6],BasilRadata[År],'0. Oppsett'!$C$9,BasilRadata[1B. Organisasjonsnummer:],$C7)</f>
        <v>37</v>
      </c>
      <c r="H7" s="23">
        <f>'4. Selvkost og satser'!$B$56</f>
        <v>170582.7774748485</v>
      </c>
      <c r="I7" s="185">
        <f t="shared" si="2"/>
        <v>13583716.942088267</v>
      </c>
      <c r="J7" s="184">
        <f>SUMIFS(BasilRadata[8E. Oppgi antall årsverk barnehagen har pensjonsforpliktelser for:],'1. BASIL-rådata'!$I$3:$I$500,'X. Satser pensjonstilskudd'!$C7,BasilRadata[År],'0. Oppsett'!$C$9)</f>
        <v>18.899999999999999</v>
      </c>
      <c r="K7" s="184">
        <f>_xlfn.XLOOKUP($C7,'X. Satser pensjonstilskudd'!$C$5:$C$224,'X. Satser pensjonstilskudd'!$I$5:$I$224)</f>
        <v>66173.762794309863</v>
      </c>
      <c r="L7" s="73">
        <f t="shared" si="3"/>
        <v>1250684.1168124564</v>
      </c>
      <c r="M7" s="186">
        <f t="shared" si="0"/>
        <v>60</v>
      </c>
      <c r="N7" s="251">
        <f>IFERROR(M7*'0. Oppsett'!$C$30,0)</f>
        <v>930000</v>
      </c>
      <c r="O7" s="25">
        <v>0</v>
      </c>
      <c r="P7" s="97"/>
      <c r="Q7" s="97"/>
      <c r="R7" s="97"/>
      <c r="S7" s="97">
        <v>0</v>
      </c>
      <c r="T7" s="25">
        <v>0</v>
      </c>
      <c r="U7" s="188">
        <v>0</v>
      </c>
      <c r="V7" s="189">
        <f t="shared" si="1"/>
        <v>15764401.058900723</v>
      </c>
    </row>
    <row r="8" spans="1:22" x14ac:dyDescent="0.25">
      <c r="A8" s="181">
        <v>4</v>
      </c>
      <c r="B8" s="182" t="str">
        <f>'X. Satser pensjonstilskudd'!B8</f>
        <v>Mobarn Sylte og Malme barnehage AS</v>
      </c>
      <c r="C8" s="183">
        <f>'X. Satser pensjonstilskudd'!C8</f>
        <v>973512013</v>
      </c>
      <c r="D8" s="183" t="str">
        <f>IFERROR(_xlfn.XLOOKUP($C8,factPensjon[Virksomhetsnr.],factPensjon[Forpliktelser]),"")</f>
        <v/>
      </c>
      <c r="E8" s="18">
        <f>SUMIFS(BasilRadata[Heltidsplasser
0-2],BasilRadata[År],'0. Oppsett'!$C$9,BasilRadata[1B. Organisasjonsnummer:],$C8)</f>
        <v>23</v>
      </c>
      <c r="F8" s="23">
        <f>'4. Selvkost og satser'!$B$55</f>
        <v>316180.61632690748</v>
      </c>
      <c r="G8" s="18">
        <f>SUMIFS(BasilRadata[Heltidsplasser
3-6],BasilRadata[År],'0. Oppsett'!$C$9,BasilRadata[1B. Organisasjonsnummer:],$C8)</f>
        <v>38</v>
      </c>
      <c r="H8" s="23">
        <f>'4. Selvkost og satser'!$B$56</f>
        <v>170582.7774748485</v>
      </c>
      <c r="I8" s="185">
        <f t="shared" si="2"/>
        <v>13754299.719563115</v>
      </c>
      <c r="J8" s="184">
        <f>SUMIFS(BasilRadata[8E. Oppgi antall årsverk barnehagen har pensjonsforpliktelser for:],'1. BASIL-rådata'!$I$3:$I$500,'X. Satser pensjonstilskudd'!$C8,BasilRadata[År],'0. Oppsett'!$C$9)</f>
        <v>17.11</v>
      </c>
      <c r="K8" s="184">
        <f>_xlfn.XLOOKUP($C8,'X. Satser pensjonstilskudd'!$C$5:$C$224,'X. Satser pensjonstilskudd'!$I$5:$I$224)</f>
        <v>71803.925320064576</v>
      </c>
      <c r="L8" s="73">
        <f t="shared" si="3"/>
        <v>1228565.1622263049</v>
      </c>
      <c r="M8" s="186">
        <f t="shared" si="0"/>
        <v>61</v>
      </c>
      <c r="N8" s="251">
        <f>IFERROR(M8*'0. Oppsett'!$C$30,0)</f>
        <v>945500</v>
      </c>
      <c r="O8" s="25">
        <v>0</v>
      </c>
      <c r="P8" s="97"/>
      <c r="Q8" s="97"/>
      <c r="R8" s="97"/>
      <c r="S8" s="97">
        <v>0</v>
      </c>
      <c r="T8" s="25">
        <v>0</v>
      </c>
      <c r="U8" s="188">
        <v>0</v>
      </c>
      <c r="V8" s="189">
        <f t="shared" si="1"/>
        <v>15928364.88178942</v>
      </c>
    </row>
    <row r="9" spans="1:22" x14ac:dyDescent="0.25">
      <c r="A9" s="181">
        <v>5</v>
      </c>
      <c r="B9" s="182" t="str">
        <f>'X. Satser pensjonstilskudd'!B9</f>
        <v>Preg barnehager Elnesvågen AS</v>
      </c>
      <c r="C9" s="183">
        <f>'X. Satser pensjonstilskudd'!C9</f>
        <v>974147580</v>
      </c>
      <c r="D9" s="183" t="str">
        <f>IFERROR(_xlfn.XLOOKUP($C9,factPensjon[Virksomhetsnr.],factPensjon[Forpliktelser]),"")</f>
        <v/>
      </c>
      <c r="E9" s="18">
        <f>SUMIFS(BasilRadata[Heltidsplasser
0-2],BasilRadata[År],'0. Oppsett'!$C$9,BasilRadata[1B. Organisasjonsnummer:],$C9)</f>
        <v>18</v>
      </c>
      <c r="F9" s="23">
        <f>'4. Selvkost og satser'!$B$55</f>
        <v>316180.61632690748</v>
      </c>
      <c r="G9" s="18">
        <f>SUMIFS(BasilRadata[Heltidsplasser
3-6],BasilRadata[År],'0. Oppsett'!$C$9,BasilRadata[1B. Organisasjonsnummer:],$C9)</f>
        <v>43</v>
      </c>
      <c r="H9" s="23">
        <f>'4. Selvkost og satser'!$B$56</f>
        <v>170582.7774748485</v>
      </c>
      <c r="I9" s="185">
        <f t="shared" si="2"/>
        <v>13026310.52530282</v>
      </c>
      <c r="J9" s="184">
        <f>SUMIFS(BasilRadata[8E. Oppgi antall årsverk barnehagen har pensjonsforpliktelser for:],'1. BASIL-rådata'!$I$3:$I$500,'X. Satser pensjonstilskudd'!$C9,BasilRadata[År],'0. Oppsett'!$C$9)</f>
        <v>19.45</v>
      </c>
      <c r="K9" s="184">
        <f>_xlfn.XLOOKUP($C9,'X. Satser pensjonstilskudd'!$C$5:$C$224,'X. Satser pensjonstilskudd'!$I$5:$I$224)</f>
        <v>59657.376471076241</v>
      </c>
      <c r="L9" s="73">
        <f t="shared" si="3"/>
        <v>1160335.9723624329</v>
      </c>
      <c r="M9" s="186">
        <f t="shared" si="0"/>
        <v>61</v>
      </c>
      <c r="N9" s="251">
        <f>IFERROR(M9*'0. Oppsett'!$C$30,0)</f>
        <v>945500</v>
      </c>
      <c r="O9" s="25">
        <v>0</v>
      </c>
      <c r="P9" s="97"/>
      <c r="Q9" s="97"/>
      <c r="R9" s="97"/>
      <c r="S9" s="97">
        <v>0</v>
      </c>
      <c r="T9" s="25">
        <v>0</v>
      </c>
      <c r="U9" s="188">
        <v>0</v>
      </c>
      <c r="V9" s="189">
        <f t="shared" si="1"/>
        <v>15132146.497665253</v>
      </c>
    </row>
    <row r="10" spans="1:22" x14ac:dyDescent="0.25">
      <c r="A10" s="181">
        <v>6</v>
      </c>
      <c r="B10" s="182" t="str">
        <f>'X. Satser pensjonstilskudd'!B10</f>
        <v>Mobarn Hauglia barnehage AS</v>
      </c>
      <c r="C10" s="183">
        <f>'X. Satser pensjonstilskudd'!C10</f>
        <v>974194937</v>
      </c>
      <c r="D10" s="183" t="str">
        <f>IFERROR(_xlfn.XLOOKUP($C10,factPensjon[Virksomhetsnr.],factPensjon[Forpliktelser]),"")</f>
        <v/>
      </c>
      <c r="E10" s="18">
        <f>SUMIFS(BasilRadata[Heltidsplasser
0-2],BasilRadata[År],'0. Oppsett'!$C$9,BasilRadata[1B. Organisasjonsnummer:],$C10)</f>
        <v>18</v>
      </c>
      <c r="F10" s="23">
        <f>'4. Selvkost og satser'!$B$55</f>
        <v>316180.61632690748</v>
      </c>
      <c r="G10" s="18">
        <f>SUMIFS(BasilRadata[Heltidsplasser
3-6],BasilRadata[År],'0. Oppsett'!$C$9,BasilRadata[1B. Organisasjonsnummer:],$C10)</f>
        <v>18</v>
      </c>
      <c r="H10" s="23">
        <f>'4. Selvkost og satser'!$B$56</f>
        <v>170582.7774748485</v>
      </c>
      <c r="I10" s="185">
        <f t="shared" si="2"/>
        <v>8761741.0884316079</v>
      </c>
      <c r="J10" s="184">
        <f>SUMIFS(BasilRadata[8E. Oppgi antall årsverk barnehagen har pensjonsforpliktelser for:],'1. BASIL-rådata'!$I$3:$I$500,'X. Satser pensjonstilskudd'!$C10,BasilRadata[År],'0. Oppsett'!$C$9)</f>
        <v>10</v>
      </c>
      <c r="K10" s="184">
        <f>_xlfn.XLOOKUP($C10,'X. Satser pensjonstilskudd'!$C$5:$C$224,'X. Satser pensjonstilskudd'!$I$5:$I$224)</f>
        <v>78292.925793214425</v>
      </c>
      <c r="L10" s="73">
        <f t="shared" si="3"/>
        <v>782929.25793214422</v>
      </c>
      <c r="M10" s="186">
        <f t="shared" si="0"/>
        <v>36</v>
      </c>
      <c r="N10" s="251">
        <f>IFERROR(M10*'0. Oppsett'!$C$30,0)</f>
        <v>558000</v>
      </c>
      <c r="O10" s="25">
        <v>0</v>
      </c>
      <c r="P10" s="97"/>
      <c r="Q10" s="97"/>
      <c r="R10" s="97"/>
      <c r="S10" s="97">
        <v>0</v>
      </c>
      <c r="T10" s="25">
        <v>0</v>
      </c>
      <c r="U10" s="188">
        <v>0</v>
      </c>
      <c r="V10" s="189">
        <f t="shared" si="1"/>
        <v>10102670.346363753</v>
      </c>
    </row>
    <row r="11" spans="1:22" x14ac:dyDescent="0.25">
      <c r="A11" s="181">
        <v>7</v>
      </c>
      <c r="B11" s="182" t="str">
        <f>'X. Satser pensjonstilskudd'!B11</f>
        <v>Mobarn Dalelia barnehage AS</v>
      </c>
      <c r="C11" s="183">
        <f>'X. Satser pensjonstilskudd'!C11</f>
        <v>991452451</v>
      </c>
      <c r="D11" s="183" t="str">
        <f>IFERROR(_xlfn.XLOOKUP($C11,factPensjon[Virksomhetsnr.],factPensjon[Forpliktelser]),"")</f>
        <v/>
      </c>
      <c r="E11" s="18">
        <f>SUMIFS(BasilRadata[Heltidsplasser
0-2],BasilRadata[År],'0. Oppsett'!$C$9,BasilRadata[1B. Organisasjonsnummer:],$C11)</f>
        <v>24.466699999999999</v>
      </c>
      <c r="F11" s="23">
        <f>'4. Selvkost og satser'!$B$55</f>
        <v>316180.61632690748</v>
      </c>
      <c r="G11" s="18">
        <f>SUMIFS(BasilRadata[Heltidsplasser
3-6],BasilRadata[År],'0. Oppsett'!$C$9,BasilRadata[1B. Organisasjonsnummer:],$C11)</f>
        <v>46</v>
      </c>
      <c r="H11" s="23">
        <f>'4. Selvkost og satser'!$B$56</f>
        <v>170582.7774748485</v>
      </c>
      <c r="I11" s="185">
        <f t="shared" si="2"/>
        <v>15582704.049328577</v>
      </c>
      <c r="J11" s="184">
        <f>SUMIFS(BasilRadata[8E. Oppgi antall årsverk barnehagen har pensjonsforpliktelser for:],'1. BASIL-rådata'!$I$3:$I$500,'X. Satser pensjonstilskudd'!$C11,BasilRadata[År],'0. Oppsett'!$C$9)</f>
        <v>18.82</v>
      </c>
      <c r="K11" s="184">
        <f>_xlfn.XLOOKUP($C11,'X. Satser pensjonstilskudd'!$C$5:$C$224,'X. Satser pensjonstilskudd'!$I$5:$I$224)</f>
        <v>79132.772076727095</v>
      </c>
      <c r="L11" s="73">
        <f t="shared" si="3"/>
        <v>1489278.7704840039</v>
      </c>
      <c r="M11" s="186">
        <f t="shared" si="0"/>
        <v>70.466700000000003</v>
      </c>
      <c r="N11" s="251">
        <f>IFERROR(M11*'0. Oppsett'!$C$30,0)</f>
        <v>1092233.8500000001</v>
      </c>
      <c r="O11" s="25">
        <v>0</v>
      </c>
      <c r="P11" s="97"/>
      <c r="Q11" s="97"/>
      <c r="R11" s="97"/>
      <c r="S11" s="97">
        <v>0</v>
      </c>
      <c r="T11" s="25">
        <v>0</v>
      </c>
      <c r="U11" s="188">
        <v>0</v>
      </c>
      <c r="V11" s="189">
        <f t="shared" ref="V11:V74" si="4">IFERROR(IF(B11="",0,I11+K11+N11+O11+T11+U11),0)</f>
        <v>16754070.671405304</v>
      </c>
    </row>
    <row r="12" spans="1:22" x14ac:dyDescent="0.25">
      <c r="A12" s="181">
        <v>8</v>
      </c>
      <c r="B12" s="182">
        <f>'X. Satser pensjonstilskudd'!B12</f>
        <v>0</v>
      </c>
      <c r="C12" s="183">
        <f>'X. Satser pensjonstilskudd'!C12</f>
        <v>0</v>
      </c>
      <c r="D12" s="183" t="str">
        <f>IFERROR(_xlfn.XLOOKUP($C12,factPensjon[Virksomhetsnr.],factPensjon[Forpliktelser]),"")</f>
        <v/>
      </c>
      <c r="E12" s="18">
        <f>SUMIFS(BasilRadata[Heltidsplasser
0-2],BasilRadata[År],'0. Oppsett'!$C$9,BasilRadata[1B. Organisasjonsnummer:],$C12)</f>
        <v>0</v>
      </c>
      <c r="F12" s="23">
        <f>'4. Selvkost og satser'!$B$55</f>
        <v>316180.61632690748</v>
      </c>
      <c r="G12" s="18">
        <f>SUMIFS(BasilRadata[Heltidsplasser
3-6],BasilRadata[År],'0. Oppsett'!$C$9,BasilRadata[1B. Organisasjonsnummer:],$C12)</f>
        <v>0</v>
      </c>
      <c r="H12" s="23">
        <f>'4. Selvkost og satser'!$B$56</f>
        <v>170582.7774748485</v>
      </c>
      <c r="I12" s="185">
        <f t="shared" si="2"/>
        <v>0</v>
      </c>
      <c r="J12" s="184">
        <f>SUMIFS(BasilRadata[8E. Oppgi antall årsverk barnehagen har pensjonsforpliktelser for:],'1. BASIL-rådata'!$I$3:$I$500,'X. Satser pensjonstilskudd'!$C12,BasilRadata[År],'0. Oppsett'!$C$9)</f>
        <v>0</v>
      </c>
      <c r="K12" s="184" t="str">
        <f>_xlfn.XLOOKUP($C12,'X. Satser pensjonstilskudd'!$C$5:$C$224,'X. Satser pensjonstilskudd'!$I$5:$I$224)</f>
        <v/>
      </c>
      <c r="L12" s="73" t="e">
        <f>K12*J12</f>
        <v>#VALUE!</v>
      </c>
      <c r="M12" s="186">
        <f t="shared" si="0"/>
        <v>0</v>
      </c>
      <c r="N12" s="187">
        <f>IFERROR(M12*'0. Oppsett'!$C$30,0)</f>
        <v>0</v>
      </c>
      <c r="O12" s="25">
        <v>0</v>
      </c>
      <c r="P12" s="97"/>
      <c r="Q12" s="97"/>
      <c r="R12" s="97"/>
      <c r="S12" s="97">
        <v>0</v>
      </c>
      <c r="T12" s="25">
        <v>0</v>
      </c>
      <c r="U12" s="188">
        <v>0</v>
      </c>
      <c r="V12" s="189">
        <f t="shared" si="4"/>
        <v>0</v>
      </c>
    </row>
    <row r="13" spans="1:22" x14ac:dyDescent="0.25">
      <c r="A13" s="181">
        <v>9</v>
      </c>
      <c r="B13" s="182">
        <f>'X. Satser pensjonstilskudd'!B13</f>
        <v>0</v>
      </c>
      <c r="C13" s="183">
        <f>'X. Satser pensjonstilskudd'!C13</f>
        <v>0</v>
      </c>
      <c r="D13" s="183" t="str">
        <f>IFERROR(_xlfn.XLOOKUP($C13,factPensjon[Virksomhetsnr.],factPensjon[Forpliktelser]),"")</f>
        <v/>
      </c>
      <c r="E13" s="18">
        <f>SUMIFS(BasilRadata[Heltidsplasser
0-2],BasilRadata[År],'0. Oppsett'!$C$9,BasilRadata[1B. Organisasjonsnummer:],$C13)</f>
        <v>0</v>
      </c>
      <c r="F13" s="23">
        <f>'4. Selvkost og satser'!$B$55</f>
        <v>316180.61632690748</v>
      </c>
      <c r="G13" s="18">
        <f>SUMIFS(BasilRadata[Heltidsplasser
3-6],BasilRadata[År],'0. Oppsett'!$C$9,BasilRadata[1B. Organisasjonsnummer:],$C13)</f>
        <v>0</v>
      </c>
      <c r="H13" s="23">
        <f>'4. Selvkost og satser'!$B$56</f>
        <v>170582.7774748485</v>
      </c>
      <c r="I13" s="185">
        <f t="shared" si="2"/>
        <v>0</v>
      </c>
      <c r="J13" s="184">
        <f>SUMIFS(BasilRadata[8E. Oppgi antall årsverk barnehagen har pensjonsforpliktelser for:],'1. BASIL-rådata'!$I$3:$I$500,'X. Satser pensjonstilskudd'!$C13,BasilRadata[År],'0. Oppsett'!$C$9)</f>
        <v>0</v>
      </c>
      <c r="K13" s="184" t="str">
        <f>_xlfn.XLOOKUP($C13,'X. Satser pensjonstilskudd'!$C$5:$C$224,'X. Satser pensjonstilskudd'!$I$5:$I$224)</f>
        <v/>
      </c>
      <c r="L13" s="73" t="e">
        <f t="shared" si="3"/>
        <v>#VALUE!</v>
      </c>
      <c r="M13" s="186">
        <f t="shared" si="0"/>
        <v>0</v>
      </c>
      <c r="N13" s="187">
        <f>IFERROR(M13*'0. Oppsett'!$C$30,0)</f>
        <v>0</v>
      </c>
      <c r="O13" s="25">
        <v>0</v>
      </c>
      <c r="P13" s="97"/>
      <c r="Q13" s="97"/>
      <c r="R13" s="97"/>
      <c r="S13" s="97">
        <v>0</v>
      </c>
      <c r="T13" s="25">
        <v>0</v>
      </c>
      <c r="U13" s="188">
        <v>0</v>
      </c>
      <c r="V13" s="189">
        <f t="shared" si="4"/>
        <v>0</v>
      </c>
    </row>
    <row r="14" spans="1:22" x14ac:dyDescent="0.25">
      <c r="A14" s="181">
        <v>10</v>
      </c>
      <c r="B14" s="182">
        <f>'X. Satser pensjonstilskudd'!B14</f>
        <v>0</v>
      </c>
      <c r="C14" s="183">
        <f>'X. Satser pensjonstilskudd'!C14</f>
        <v>0</v>
      </c>
      <c r="D14" s="183" t="str">
        <f>IFERROR(_xlfn.XLOOKUP($C14,factPensjon[Virksomhetsnr.],factPensjon[Forpliktelser]),"")</f>
        <v/>
      </c>
      <c r="E14" s="18">
        <f>SUMIFS(BasilRadata[Heltidsplasser
0-2],BasilRadata[År],'0. Oppsett'!$C$9,BasilRadata[1B. Organisasjonsnummer:],$C14)</f>
        <v>0</v>
      </c>
      <c r="F14" s="23">
        <f>'4. Selvkost og satser'!$B$55</f>
        <v>316180.61632690748</v>
      </c>
      <c r="G14" s="18">
        <f>SUMIFS(BasilRadata[Heltidsplasser
3-6],BasilRadata[År],'0. Oppsett'!$C$9,BasilRadata[1B. Organisasjonsnummer:],$C14)</f>
        <v>0</v>
      </c>
      <c r="H14" s="23">
        <f>'4. Selvkost og satser'!$B$56</f>
        <v>170582.7774748485</v>
      </c>
      <c r="I14" s="185">
        <f t="shared" si="2"/>
        <v>0</v>
      </c>
      <c r="J14" s="184">
        <f>SUMIFS(BasilRadata[8E. Oppgi antall årsverk barnehagen har pensjonsforpliktelser for:],'1. BASIL-rådata'!$I$3:$I$500,'X. Satser pensjonstilskudd'!$C14,BasilRadata[År],'0. Oppsett'!$C$9)</f>
        <v>0</v>
      </c>
      <c r="K14" s="184" t="str">
        <f>_xlfn.XLOOKUP($C14,'X. Satser pensjonstilskudd'!$C$5:$C$224,'X. Satser pensjonstilskudd'!$I$5:$I$224)</f>
        <v/>
      </c>
      <c r="L14" s="73" t="e">
        <f t="shared" si="3"/>
        <v>#VALUE!</v>
      </c>
      <c r="M14" s="186">
        <f t="shared" si="0"/>
        <v>0</v>
      </c>
      <c r="N14" s="187">
        <f>IFERROR(M14*'0. Oppsett'!$C$30,0)</f>
        <v>0</v>
      </c>
      <c r="O14" s="25">
        <v>0</v>
      </c>
      <c r="P14" s="97"/>
      <c r="Q14" s="97"/>
      <c r="R14" s="97"/>
      <c r="S14" s="97">
        <v>0</v>
      </c>
      <c r="T14" s="25">
        <v>0</v>
      </c>
      <c r="U14" s="188">
        <v>0</v>
      </c>
      <c r="V14" s="189">
        <f t="shared" si="4"/>
        <v>0</v>
      </c>
    </row>
    <row r="15" spans="1:22" x14ac:dyDescent="0.25">
      <c r="A15" s="181">
        <v>11</v>
      </c>
      <c r="B15" s="182">
        <f>'X. Satser pensjonstilskudd'!B15</f>
        <v>0</v>
      </c>
      <c r="C15" s="183">
        <f>'X. Satser pensjonstilskudd'!C15</f>
        <v>0</v>
      </c>
      <c r="D15" s="183" t="str">
        <f>IFERROR(_xlfn.XLOOKUP($C15,factPensjon[Virksomhetsnr.],factPensjon[Forpliktelser]),"")</f>
        <v/>
      </c>
      <c r="E15" s="18">
        <f>SUMIFS(BasilRadata[Heltidsplasser
0-2],BasilRadata[År],'0. Oppsett'!$C$9,BasilRadata[1B. Organisasjonsnummer:],$C15)</f>
        <v>0</v>
      </c>
      <c r="F15" s="23">
        <f>'4. Selvkost og satser'!$B$55</f>
        <v>316180.61632690748</v>
      </c>
      <c r="G15" s="18">
        <f>SUMIFS(BasilRadata[Heltidsplasser
3-6],BasilRadata[År],'0. Oppsett'!$C$9,BasilRadata[1B. Organisasjonsnummer:],$C15)</f>
        <v>0</v>
      </c>
      <c r="H15" s="23">
        <f>'4. Selvkost og satser'!$B$56</f>
        <v>170582.7774748485</v>
      </c>
      <c r="I15" s="185">
        <f t="shared" si="2"/>
        <v>0</v>
      </c>
      <c r="J15" s="184">
        <f>SUMIFS(BasilRadata[8E. Oppgi antall årsverk barnehagen har pensjonsforpliktelser for:],'1. BASIL-rådata'!$I$3:$I$500,'X. Satser pensjonstilskudd'!$C15,BasilRadata[År],'0. Oppsett'!$C$9)</f>
        <v>0</v>
      </c>
      <c r="K15" s="184" t="str">
        <f>_xlfn.XLOOKUP($C15,'X. Satser pensjonstilskudd'!$C$5:$C$224,'X. Satser pensjonstilskudd'!$I$5:$I$224)</f>
        <v/>
      </c>
      <c r="L15" s="73" t="e">
        <f t="shared" si="3"/>
        <v>#VALUE!</v>
      </c>
      <c r="M15" s="186">
        <f t="shared" si="0"/>
        <v>0</v>
      </c>
      <c r="N15" s="187">
        <f>IFERROR(M15*'0. Oppsett'!$C$30,0)</f>
        <v>0</v>
      </c>
      <c r="O15" s="25">
        <v>0</v>
      </c>
      <c r="P15" s="97"/>
      <c r="Q15" s="97"/>
      <c r="R15" s="97"/>
      <c r="S15" s="97">
        <v>0</v>
      </c>
      <c r="T15" s="25">
        <v>0</v>
      </c>
      <c r="U15" s="188">
        <v>0</v>
      </c>
      <c r="V15" s="189">
        <f t="shared" si="4"/>
        <v>0</v>
      </c>
    </row>
    <row r="16" spans="1:22" x14ac:dyDescent="0.25">
      <c r="A16" s="181">
        <v>12</v>
      </c>
      <c r="B16" s="182">
        <f>'X. Satser pensjonstilskudd'!B16</f>
        <v>0</v>
      </c>
      <c r="C16" s="183">
        <f>'X. Satser pensjonstilskudd'!C16</f>
        <v>0</v>
      </c>
      <c r="D16" s="183" t="str">
        <f>IFERROR(_xlfn.XLOOKUP($C16,factPensjon[Virksomhetsnr.],factPensjon[Forpliktelser]),"")</f>
        <v/>
      </c>
      <c r="E16" s="18">
        <f>SUMIFS(BasilRadata[Heltidsplasser
0-2],BasilRadata[År],'0. Oppsett'!$C$9,BasilRadata[1B. Organisasjonsnummer:],$C16)</f>
        <v>0</v>
      </c>
      <c r="F16" s="23">
        <f>'4. Selvkost og satser'!$B$55</f>
        <v>316180.61632690748</v>
      </c>
      <c r="G16" s="18">
        <f>SUMIFS(BasilRadata[Heltidsplasser
3-6],BasilRadata[År],'0. Oppsett'!$C$9,BasilRadata[1B. Organisasjonsnummer:],$C16)</f>
        <v>0</v>
      </c>
      <c r="H16" s="23">
        <f>'4. Selvkost og satser'!$B$56</f>
        <v>170582.7774748485</v>
      </c>
      <c r="I16" s="185">
        <f t="shared" si="2"/>
        <v>0</v>
      </c>
      <c r="J16" s="184">
        <f>SUMIFS(BasilRadata[8E. Oppgi antall årsverk barnehagen har pensjonsforpliktelser for:],'1. BASIL-rådata'!$I$3:$I$500,'X. Satser pensjonstilskudd'!$C16,BasilRadata[År],'0. Oppsett'!$C$9)</f>
        <v>0</v>
      </c>
      <c r="K16" s="184" t="str">
        <f>_xlfn.XLOOKUP($C16,'X. Satser pensjonstilskudd'!$C$5:$C$224,'X. Satser pensjonstilskudd'!$I$5:$I$224)</f>
        <v/>
      </c>
      <c r="L16" s="73" t="e">
        <f t="shared" si="3"/>
        <v>#VALUE!</v>
      </c>
      <c r="M16" s="186">
        <f t="shared" si="0"/>
        <v>0</v>
      </c>
      <c r="N16" s="187">
        <f>IFERROR(M16*'0. Oppsett'!$C$30,0)</f>
        <v>0</v>
      </c>
      <c r="O16" s="25">
        <v>0</v>
      </c>
      <c r="P16" s="97"/>
      <c r="Q16" s="97"/>
      <c r="R16" s="97"/>
      <c r="S16" s="97">
        <v>0</v>
      </c>
      <c r="T16" s="25">
        <v>0</v>
      </c>
      <c r="U16" s="188">
        <v>0</v>
      </c>
      <c r="V16" s="189">
        <f t="shared" si="4"/>
        <v>0</v>
      </c>
    </row>
    <row r="17" spans="1:22" x14ac:dyDescent="0.25">
      <c r="A17" s="181">
        <v>13</v>
      </c>
      <c r="B17" s="182">
        <f>'X. Satser pensjonstilskudd'!B17</f>
        <v>0</v>
      </c>
      <c r="C17" s="183">
        <f>'X. Satser pensjonstilskudd'!C17</f>
        <v>0</v>
      </c>
      <c r="D17" s="183" t="str">
        <f>IFERROR(_xlfn.XLOOKUP($C17,factPensjon[Virksomhetsnr.],factPensjon[Forpliktelser]),"")</f>
        <v/>
      </c>
      <c r="E17" s="18">
        <f>SUMIFS(BasilRadata[Heltidsplasser
0-2],BasilRadata[År],'0. Oppsett'!$C$9,BasilRadata[1B. Organisasjonsnummer:],$C17)</f>
        <v>0</v>
      </c>
      <c r="F17" s="23">
        <f>'4. Selvkost og satser'!$B$55</f>
        <v>316180.61632690748</v>
      </c>
      <c r="G17" s="18">
        <f>SUMIFS(BasilRadata[Heltidsplasser
3-6],BasilRadata[År],'0. Oppsett'!$C$9,BasilRadata[1B. Organisasjonsnummer:],$C17)</f>
        <v>0</v>
      </c>
      <c r="H17" s="23">
        <f>'4. Selvkost og satser'!$B$56</f>
        <v>170582.7774748485</v>
      </c>
      <c r="I17" s="185">
        <f t="shared" si="2"/>
        <v>0</v>
      </c>
      <c r="J17" s="184">
        <f>SUMIFS(BasilRadata[8E. Oppgi antall årsverk barnehagen har pensjonsforpliktelser for:],'1. BASIL-rådata'!$I$3:$I$500,'X. Satser pensjonstilskudd'!$C17,BasilRadata[År],'0. Oppsett'!$C$9)</f>
        <v>0</v>
      </c>
      <c r="K17" s="184" t="str">
        <f>_xlfn.XLOOKUP($C17,'X. Satser pensjonstilskudd'!$C$5:$C$224,'X. Satser pensjonstilskudd'!$I$5:$I$224)</f>
        <v/>
      </c>
      <c r="L17" s="73" t="e">
        <f t="shared" si="3"/>
        <v>#VALUE!</v>
      </c>
      <c r="M17" s="186">
        <f t="shared" si="0"/>
        <v>0</v>
      </c>
      <c r="N17" s="187">
        <f>IFERROR(M17*'0. Oppsett'!$C$30,0)</f>
        <v>0</v>
      </c>
      <c r="O17" s="25">
        <v>0</v>
      </c>
      <c r="P17" s="97"/>
      <c r="Q17" s="97"/>
      <c r="R17" s="97"/>
      <c r="S17" s="97">
        <v>0</v>
      </c>
      <c r="T17" s="25">
        <v>0</v>
      </c>
      <c r="U17" s="188">
        <v>0</v>
      </c>
      <c r="V17" s="189">
        <f t="shared" si="4"/>
        <v>0</v>
      </c>
    </row>
    <row r="18" spans="1:22" x14ac:dyDescent="0.25">
      <c r="A18" s="181">
        <v>14</v>
      </c>
      <c r="B18" s="182">
        <f>'X. Satser pensjonstilskudd'!B18</f>
        <v>0</v>
      </c>
      <c r="C18" s="183">
        <f>'X. Satser pensjonstilskudd'!C18</f>
        <v>0</v>
      </c>
      <c r="D18" s="183" t="str">
        <f>IFERROR(_xlfn.XLOOKUP($C18,factPensjon[Virksomhetsnr.],factPensjon[Forpliktelser]),"")</f>
        <v/>
      </c>
      <c r="E18" s="18">
        <f>SUMIFS(BasilRadata[Heltidsplasser
0-2],BasilRadata[År],'0. Oppsett'!$C$9,BasilRadata[1B. Organisasjonsnummer:],$C18)</f>
        <v>0</v>
      </c>
      <c r="F18" s="23">
        <f>'4. Selvkost og satser'!$B$55</f>
        <v>316180.61632690748</v>
      </c>
      <c r="G18" s="18">
        <f>SUMIFS(BasilRadata[Heltidsplasser
3-6],BasilRadata[År],'0. Oppsett'!$C$9,BasilRadata[1B. Organisasjonsnummer:],$C18)</f>
        <v>0</v>
      </c>
      <c r="H18" s="23">
        <f>'4. Selvkost og satser'!$B$56</f>
        <v>170582.7774748485</v>
      </c>
      <c r="I18" s="185">
        <f t="shared" si="2"/>
        <v>0</v>
      </c>
      <c r="J18" s="184">
        <f>SUMIFS(BasilRadata[8E. Oppgi antall årsverk barnehagen har pensjonsforpliktelser for:],'1. BASIL-rådata'!$I$3:$I$500,'X. Satser pensjonstilskudd'!$C18,BasilRadata[År],'0. Oppsett'!$C$9)</f>
        <v>0</v>
      </c>
      <c r="K18" s="184" t="str">
        <f>_xlfn.XLOOKUP($C18,'X. Satser pensjonstilskudd'!$C$5:$C$224,'X. Satser pensjonstilskudd'!$I$5:$I$224)</f>
        <v/>
      </c>
      <c r="L18" s="73" t="e">
        <f t="shared" si="3"/>
        <v>#VALUE!</v>
      </c>
      <c r="M18" s="186">
        <f t="shared" si="0"/>
        <v>0</v>
      </c>
      <c r="N18" s="187">
        <f>IFERROR(M18*'0. Oppsett'!$C$30,0)</f>
        <v>0</v>
      </c>
      <c r="O18" s="25">
        <v>0</v>
      </c>
      <c r="P18" s="97"/>
      <c r="Q18" s="97"/>
      <c r="R18" s="97"/>
      <c r="S18" s="97">
        <v>0</v>
      </c>
      <c r="T18" s="25">
        <v>0</v>
      </c>
      <c r="U18" s="188">
        <v>0</v>
      </c>
      <c r="V18" s="189">
        <f t="shared" si="4"/>
        <v>0</v>
      </c>
    </row>
    <row r="19" spans="1:22" x14ac:dyDescent="0.25">
      <c r="A19" s="181">
        <v>15</v>
      </c>
      <c r="B19" s="182">
        <f>'X. Satser pensjonstilskudd'!B19</f>
        <v>0</v>
      </c>
      <c r="C19" s="183">
        <f>'X. Satser pensjonstilskudd'!C19</f>
        <v>0</v>
      </c>
      <c r="D19" s="183" t="str">
        <f>IFERROR(_xlfn.XLOOKUP($C19,factPensjon[Virksomhetsnr.],factPensjon[Forpliktelser]),"")</f>
        <v/>
      </c>
      <c r="E19" s="18">
        <f>SUMIFS(BasilRadata[Heltidsplasser
0-2],BasilRadata[År],'0. Oppsett'!$C$9,BasilRadata[1B. Organisasjonsnummer:],$C19)</f>
        <v>0</v>
      </c>
      <c r="F19" s="23">
        <f>'4. Selvkost og satser'!$B$55</f>
        <v>316180.61632690748</v>
      </c>
      <c r="G19" s="18">
        <f>SUMIFS(BasilRadata[Heltidsplasser
3-6],BasilRadata[År],'0. Oppsett'!$C$9,BasilRadata[1B. Organisasjonsnummer:],$C19)</f>
        <v>0</v>
      </c>
      <c r="H19" s="23">
        <f>'4. Selvkost og satser'!$B$56</f>
        <v>170582.7774748485</v>
      </c>
      <c r="I19" s="185">
        <f t="shared" si="2"/>
        <v>0</v>
      </c>
      <c r="J19" s="184">
        <f>SUMIFS(BasilRadata[8E. Oppgi antall årsverk barnehagen har pensjonsforpliktelser for:],'1. BASIL-rådata'!$I$3:$I$500,'X. Satser pensjonstilskudd'!$C19,BasilRadata[År],'0. Oppsett'!$C$9)</f>
        <v>0</v>
      </c>
      <c r="K19" s="184" t="str">
        <f>_xlfn.XLOOKUP($C19,'X. Satser pensjonstilskudd'!$C$5:$C$224,'X. Satser pensjonstilskudd'!$I$5:$I$224)</f>
        <v/>
      </c>
      <c r="L19" s="73" t="e">
        <f t="shared" si="3"/>
        <v>#VALUE!</v>
      </c>
      <c r="M19" s="186">
        <f t="shared" si="0"/>
        <v>0</v>
      </c>
      <c r="N19" s="187">
        <f>IFERROR(M19*'0. Oppsett'!$C$30,0)</f>
        <v>0</v>
      </c>
      <c r="O19" s="25">
        <v>0</v>
      </c>
      <c r="P19" s="97"/>
      <c r="Q19" s="97"/>
      <c r="R19" s="97"/>
      <c r="S19" s="97">
        <v>0</v>
      </c>
      <c r="T19" s="25">
        <v>0</v>
      </c>
      <c r="U19" s="188">
        <v>0</v>
      </c>
      <c r="V19" s="189">
        <f t="shared" si="4"/>
        <v>0</v>
      </c>
    </row>
    <row r="20" spans="1:22" x14ac:dyDescent="0.25">
      <c r="A20" s="181">
        <v>16</v>
      </c>
      <c r="B20" s="182">
        <f>'X. Satser pensjonstilskudd'!B20</f>
        <v>0</v>
      </c>
      <c r="C20" s="183">
        <f>'X. Satser pensjonstilskudd'!C20</f>
        <v>0</v>
      </c>
      <c r="D20" s="183" t="str">
        <f>IFERROR(_xlfn.XLOOKUP($C20,factPensjon[Virksomhetsnr.],factPensjon[Forpliktelser]),"")</f>
        <v/>
      </c>
      <c r="E20" s="18">
        <f>SUMIFS(BasilRadata[Heltidsplasser
0-2],BasilRadata[År],'0. Oppsett'!$C$9,BasilRadata[1B. Organisasjonsnummer:],$C20)</f>
        <v>0</v>
      </c>
      <c r="F20" s="23">
        <f>'4. Selvkost og satser'!$B$55</f>
        <v>316180.61632690748</v>
      </c>
      <c r="G20" s="18">
        <f>SUMIFS(BasilRadata[Heltidsplasser
3-6],BasilRadata[År],'0. Oppsett'!$C$9,BasilRadata[1B. Organisasjonsnummer:],$C20)</f>
        <v>0</v>
      </c>
      <c r="H20" s="23">
        <f>'4. Selvkost og satser'!$B$56</f>
        <v>170582.7774748485</v>
      </c>
      <c r="I20" s="185">
        <f t="shared" si="2"/>
        <v>0</v>
      </c>
      <c r="J20" s="184">
        <f>SUMIFS(BasilRadata[8E. Oppgi antall årsverk barnehagen har pensjonsforpliktelser for:],'1. BASIL-rådata'!$I$3:$I$500,'X. Satser pensjonstilskudd'!$C20,BasilRadata[År],'0. Oppsett'!$C$9)</f>
        <v>0</v>
      </c>
      <c r="K20" s="184" t="str">
        <f>_xlfn.XLOOKUP($C20,'X. Satser pensjonstilskudd'!$C$5:$C$224,'X. Satser pensjonstilskudd'!$I$5:$I$224)</f>
        <v/>
      </c>
      <c r="L20" s="73" t="e">
        <f t="shared" si="3"/>
        <v>#VALUE!</v>
      </c>
      <c r="M20" s="186">
        <f t="shared" si="0"/>
        <v>0</v>
      </c>
      <c r="N20" s="187">
        <f>IFERROR(M20*'0. Oppsett'!$C$30,0)</f>
        <v>0</v>
      </c>
      <c r="O20" s="25">
        <v>0</v>
      </c>
      <c r="P20" s="97"/>
      <c r="Q20" s="97"/>
      <c r="R20" s="97"/>
      <c r="S20" s="97">
        <v>0</v>
      </c>
      <c r="T20" s="25">
        <v>0</v>
      </c>
      <c r="U20" s="188">
        <v>0</v>
      </c>
      <c r="V20" s="189">
        <f t="shared" si="4"/>
        <v>0</v>
      </c>
    </row>
    <row r="21" spans="1:22" x14ac:dyDescent="0.25">
      <c r="A21" s="181">
        <v>17</v>
      </c>
      <c r="B21" s="182">
        <f>'X. Satser pensjonstilskudd'!B21</f>
        <v>0</v>
      </c>
      <c r="C21" s="183">
        <f>'X. Satser pensjonstilskudd'!C21</f>
        <v>0</v>
      </c>
      <c r="D21" s="183" t="str">
        <f>IFERROR(_xlfn.XLOOKUP($C21,factPensjon[Virksomhetsnr.],factPensjon[Forpliktelser]),"")</f>
        <v/>
      </c>
      <c r="E21" s="18">
        <f>SUMIFS(BasilRadata[Heltidsplasser
0-2],BasilRadata[År],'0. Oppsett'!$C$9,BasilRadata[1B. Organisasjonsnummer:],$C21)</f>
        <v>0</v>
      </c>
      <c r="F21" s="23">
        <f>'4. Selvkost og satser'!$B$55</f>
        <v>316180.61632690748</v>
      </c>
      <c r="G21" s="18">
        <f>SUMIFS(BasilRadata[Heltidsplasser
3-6],BasilRadata[År],'0. Oppsett'!$C$9,BasilRadata[1B. Organisasjonsnummer:],$C21)</f>
        <v>0</v>
      </c>
      <c r="H21" s="23">
        <f>'4. Selvkost og satser'!$B$56</f>
        <v>170582.7774748485</v>
      </c>
      <c r="I21" s="185">
        <f t="shared" si="2"/>
        <v>0</v>
      </c>
      <c r="J21" s="184">
        <f>SUMIFS(BasilRadata[8E. Oppgi antall årsverk barnehagen har pensjonsforpliktelser for:],'1. BASIL-rådata'!$I$3:$I$500,'X. Satser pensjonstilskudd'!$C21,BasilRadata[År],'0. Oppsett'!$C$9)</f>
        <v>0</v>
      </c>
      <c r="K21" s="184" t="str">
        <f>_xlfn.XLOOKUP($C21,'X. Satser pensjonstilskudd'!$C$5:$C$224,'X. Satser pensjonstilskudd'!$I$5:$I$224)</f>
        <v/>
      </c>
      <c r="L21" s="73" t="e">
        <f t="shared" si="3"/>
        <v>#VALUE!</v>
      </c>
      <c r="M21" s="186">
        <f t="shared" si="0"/>
        <v>0</v>
      </c>
      <c r="N21" s="187">
        <f>IFERROR(M21*'0. Oppsett'!$C$30,0)</f>
        <v>0</v>
      </c>
      <c r="O21" s="25">
        <v>0</v>
      </c>
      <c r="P21" s="97"/>
      <c r="Q21" s="97"/>
      <c r="R21" s="97"/>
      <c r="S21" s="97">
        <v>0</v>
      </c>
      <c r="T21" s="25">
        <v>0</v>
      </c>
      <c r="U21" s="188">
        <v>0</v>
      </c>
      <c r="V21" s="189">
        <f t="shared" si="4"/>
        <v>0</v>
      </c>
    </row>
    <row r="22" spans="1:22" x14ac:dyDescent="0.25">
      <c r="A22" s="181">
        <v>18</v>
      </c>
      <c r="B22" s="182">
        <f>'X. Satser pensjonstilskudd'!B22</f>
        <v>0</v>
      </c>
      <c r="C22" s="183">
        <f>'X. Satser pensjonstilskudd'!C22</f>
        <v>0</v>
      </c>
      <c r="D22" s="183" t="str">
        <f>IFERROR(_xlfn.XLOOKUP($C22,factPensjon[Virksomhetsnr.],factPensjon[Forpliktelser]),"")</f>
        <v/>
      </c>
      <c r="E22" s="18">
        <f>SUMIFS(BasilRadata[Heltidsplasser
0-2],BasilRadata[År],'0. Oppsett'!$C$9,BasilRadata[1B. Organisasjonsnummer:],$C22)</f>
        <v>0</v>
      </c>
      <c r="F22" s="23">
        <f>'4. Selvkost og satser'!$B$55</f>
        <v>316180.61632690748</v>
      </c>
      <c r="G22" s="18">
        <f>SUMIFS(BasilRadata[Heltidsplasser
3-6],BasilRadata[År],'0. Oppsett'!$C$9,BasilRadata[1B. Organisasjonsnummer:],$C22)</f>
        <v>0</v>
      </c>
      <c r="H22" s="23">
        <f>'4. Selvkost og satser'!$B$56</f>
        <v>170582.7774748485</v>
      </c>
      <c r="I22" s="185">
        <f t="shared" si="2"/>
        <v>0</v>
      </c>
      <c r="J22" s="184">
        <f>SUMIFS(BasilRadata[8E. Oppgi antall årsverk barnehagen har pensjonsforpliktelser for:],'1. BASIL-rådata'!$I$3:$I$500,'X. Satser pensjonstilskudd'!$C22,BasilRadata[År],'0. Oppsett'!$C$9)</f>
        <v>0</v>
      </c>
      <c r="K22" s="184" t="str">
        <f>_xlfn.XLOOKUP($C22,'X. Satser pensjonstilskudd'!$C$5:$C$224,'X. Satser pensjonstilskudd'!$I$5:$I$224)</f>
        <v/>
      </c>
      <c r="L22" s="73" t="e">
        <f t="shared" si="3"/>
        <v>#VALUE!</v>
      </c>
      <c r="M22" s="186">
        <f t="shared" si="0"/>
        <v>0</v>
      </c>
      <c r="N22" s="187">
        <f>IFERROR(M22*'0. Oppsett'!$C$30,0)</f>
        <v>0</v>
      </c>
      <c r="O22" s="25">
        <v>0</v>
      </c>
      <c r="P22" s="97"/>
      <c r="Q22" s="97"/>
      <c r="R22" s="97"/>
      <c r="S22" s="97">
        <v>0</v>
      </c>
      <c r="T22" s="25">
        <v>0</v>
      </c>
      <c r="U22" s="188">
        <v>0</v>
      </c>
      <c r="V22" s="189">
        <f t="shared" si="4"/>
        <v>0</v>
      </c>
    </row>
    <row r="23" spans="1:22" x14ac:dyDescent="0.25">
      <c r="A23" s="181">
        <v>19</v>
      </c>
      <c r="B23" s="182">
        <f>'X. Satser pensjonstilskudd'!B23</f>
        <v>0</v>
      </c>
      <c r="C23" s="183">
        <f>'X. Satser pensjonstilskudd'!C23</f>
        <v>0</v>
      </c>
      <c r="D23" s="183" t="str">
        <f>IFERROR(_xlfn.XLOOKUP($C23,factPensjon[Virksomhetsnr.],factPensjon[Forpliktelser]),"")</f>
        <v/>
      </c>
      <c r="E23" s="18">
        <f>SUMIFS(BasilRadata[Heltidsplasser
0-2],BasilRadata[År],'0. Oppsett'!$C$9,BasilRadata[1B. Organisasjonsnummer:],$C23)</f>
        <v>0</v>
      </c>
      <c r="F23" s="23">
        <f>'4. Selvkost og satser'!$B$55</f>
        <v>316180.61632690748</v>
      </c>
      <c r="G23" s="18">
        <f>SUMIFS(BasilRadata[Heltidsplasser
3-6],BasilRadata[År],'0. Oppsett'!$C$9,BasilRadata[1B. Organisasjonsnummer:],$C23)</f>
        <v>0</v>
      </c>
      <c r="H23" s="23">
        <f>'4. Selvkost og satser'!$B$56</f>
        <v>170582.7774748485</v>
      </c>
      <c r="I23" s="185">
        <f t="shared" si="2"/>
        <v>0</v>
      </c>
      <c r="J23" s="184">
        <f>SUMIFS(BasilRadata[8E. Oppgi antall årsverk barnehagen har pensjonsforpliktelser for:],'1. BASIL-rådata'!$I$3:$I$500,'X. Satser pensjonstilskudd'!$C23,BasilRadata[År],'0. Oppsett'!$C$9)</f>
        <v>0</v>
      </c>
      <c r="K23" s="184" t="str">
        <f>_xlfn.XLOOKUP($C23,'X. Satser pensjonstilskudd'!$C$5:$C$224,'X. Satser pensjonstilskudd'!$I$5:$I$224)</f>
        <v/>
      </c>
      <c r="L23" s="73" t="e">
        <f t="shared" si="3"/>
        <v>#VALUE!</v>
      </c>
      <c r="M23" s="186">
        <f t="shared" si="0"/>
        <v>0</v>
      </c>
      <c r="N23" s="187">
        <f>IFERROR(M23*'0. Oppsett'!$C$30,0)</f>
        <v>0</v>
      </c>
      <c r="O23" s="25">
        <v>0</v>
      </c>
      <c r="P23" s="97"/>
      <c r="Q23" s="97"/>
      <c r="R23" s="97"/>
      <c r="S23" s="97">
        <v>0</v>
      </c>
      <c r="T23" s="25">
        <v>0</v>
      </c>
      <c r="U23" s="188">
        <v>0</v>
      </c>
      <c r="V23" s="189">
        <f t="shared" si="4"/>
        <v>0</v>
      </c>
    </row>
    <row r="24" spans="1:22" x14ac:dyDescent="0.25">
      <c r="A24" s="181">
        <v>20</v>
      </c>
      <c r="B24" s="182">
        <f>'X. Satser pensjonstilskudd'!B24</f>
        <v>0</v>
      </c>
      <c r="C24" s="183">
        <f>'X. Satser pensjonstilskudd'!C24</f>
        <v>0</v>
      </c>
      <c r="D24" s="183" t="str">
        <f>IFERROR(_xlfn.XLOOKUP($C24,factPensjon[Virksomhetsnr.],factPensjon[Forpliktelser]),"")</f>
        <v/>
      </c>
      <c r="E24" s="18">
        <f>SUMIFS(BasilRadata[Heltidsplasser
0-2],BasilRadata[År],'0. Oppsett'!$C$9,BasilRadata[1B. Organisasjonsnummer:],$C24)</f>
        <v>0</v>
      </c>
      <c r="F24" s="23">
        <f>'4. Selvkost og satser'!$B$55</f>
        <v>316180.61632690748</v>
      </c>
      <c r="G24" s="18">
        <f>SUMIFS(BasilRadata[Heltidsplasser
3-6],BasilRadata[År],'0. Oppsett'!$C$9,BasilRadata[1B. Organisasjonsnummer:],$C24)</f>
        <v>0</v>
      </c>
      <c r="H24" s="23">
        <f>'4. Selvkost og satser'!$B$56</f>
        <v>170582.7774748485</v>
      </c>
      <c r="I24" s="185">
        <f t="shared" si="2"/>
        <v>0</v>
      </c>
      <c r="J24" s="184">
        <f>SUMIFS(BasilRadata[8E. Oppgi antall årsverk barnehagen har pensjonsforpliktelser for:],'1. BASIL-rådata'!$I$3:$I$500,'X. Satser pensjonstilskudd'!$C24,BasilRadata[År],'0. Oppsett'!$C$9)</f>
        <v>0</v>
      </c>
      <c r="K24" s="184" t="str">
        <f>_xlfn.XLOOKUP($C24,'X. Satser pensjonstilskudd'!$C$5:$C$224,'X. Satser pensjonstilskudd'!$I$5:$I$224)</f>
        <v/>
      </c>
      <c r="L24" s="73" t="e">
        <f t="shared" si="3"/>
        <v>#VALUE!</v>
      </c>
      <c r="M24" s="186">
        <f t="shared" si="0"/>
        <v>0</v>
      </c>
      <c r="N24" s="187">
        <f>IFERROR(M24*'0. Oppsett'!$C$30,0)</f>
        <v>0</v>
      </c>
      <c r="O24" s="25">
        <v>0</v>
      </c>
      <c r="P24" s="97"/>
      <c r="Q24" s="97"/>
      <c r="R24" s="97"/>
      <c r="S24" s="97">
        <v>0</v>
      </c>
      <c r="T24" s="25">
        <v>0</v>
      </c>
      <c r="U24" s="188">
        <v>0</v>
      </c>
      <c r="V24" s="189">
        <f t="shared" si="4"/>
        <v>0</v>
      </c>
    </row>
    <row r="25" spans="1:22" x14ac:dyDescent="0.25">
      <c r="A25" s="181">
        <v>21</v>
      </c>
      <c r="B25" s="182">
        <f>'X. Satser pensjonstilskudd'!B25</f>
        <v>0</v>
      </c>
      <c r="C25" s="183">
        <f>'X. Satser pensjonstilskudd'!C25</f>
        <v>0</v>
      </c>
      <c r="D25" s="183" t="str">
        <f>IFERROR(_xlfn.XLOOKUP($C25,factPensjon[Virksomhetsnr.],factPensjon[Forpliktelser]),"")</f>
        <v/>
      </c>
      <c r="E25" s="18">
        <f>SUMIFS(BasilRadata[Heltidsplasser
0-2],BasilRadata[År],'0. Oppsett'!$C$9,BasilRadata[1B. Organisasjonsnummer:],$C25)</f>
        <v>0</v>
      </c>
      <c r="F25" s="23">
        <f>'4. Selvkost og satser'!$B$55</f>
        <v>316180.61632690748</v>
      </c>
      <c r="G25" s="18">
        <f>SUMIFS(BasilRadata[Heltidsplasser
3-6],BasilRadata[År],'0. Oppsett'!$C$9,BasilRadata[1B. Organisasjonsnummer:],$C25)</f>
        <v>0</v>
      </c>
      <c r="H25" s="23">
        <f>'4. Selvkost og satser'!$B$56</f>
        <v>170582.7774748485</v>
      </c>
      <c r="I25" s="185">
        <f t="shared" si="2"/>
        <v>0</v>
      </c>
      <c r="J25" s="184">
        <f>SUMIFS(BasilRadata[8E. Oppgi antall årsverk barnehagen har pensjonsforpliktelser for:],'1. BASIL-rådata'!$I$3:$I$500,'X. Satser pensjonstilskudd'!$C25,BasilRadata[År],'0. Oppsett'!$C$9)</f>
        <v>0</v>
      </c>
      <c r="K25" s="184" t="str">
        <f>_xlfn.XLOOKUP($C25,'X. Satser pensjonstilskudd'!$C$5:$C$224,'X. Satser pensjonstilskudd'!$I$5:$I$224)</f>
        <v/>
      </c>
      <c r="L25" s="73" t="e">
        <f t="shared" si="3"/>
        <v>#VALUE!</v>
      </c>
      <c r="M25" s="186">
        <f t="shared" si="0"/>
        <v>0</v>
      </c>
      <c r="N25" s="187">
        <f>IFERROR(M25*'0. Oppsett'!$C$30,0)</f>
        <v>0</v>
      </c>
      <c r="O25" s="25">
        <v>0</v>
      </c>
      <c r="P25" s="97"/>
      <c r="Q25" s="97"/>
      <c r="R25" s="97"/>
      <c r="S25" s="97">
        <v>0</v>
      </c>
      <c r="T25" s="25">
        <v>0</v>
      </c>
      <c r="U25" s="188">
        <v>0</v>
      </c>
      <c r="V25" s="189">
        <f t="shared" si="4"/>
        <v>0</v>
      </c>
    </row>
    <row r="26" spans="1:22" x14ac:dyDescent="0.25">
      <c r="A26" s="181">
        <v>22</v>
      </c>
      <c r="B26" s="182">
        <f>'X. Satser pensjonstilskudd'!B26</f>
        <v>0</v>
      </c>
      <c r="C26" s="183">
        <f>'X. Satser pensjonstilskudd'!C26</f>
        <v>0</v>
      </c>
      <c r="D26" s="183" t="str">
        <f>IFERROR(_xlfn.XLOOKUP($C26,factPensjon[Virksomhetsnr.],factPensjon[Forpliktelser]),"")</f>
        <v/>
      </c>
      <c r="E26" s="18">
        <f>SUMIFS(BasilRadata[Heltidsplasser
0-2],BasilRadata[År],'0. Oppsett'!$C$9,BasilRadata[1B. Organisasjonsnummer:],$C26)</f>
        <v>0</v>
      </c>
      <c r="F26" s="23">
        <f>'4. Selvkost og satser'!$B$55</f>
        <v>316180.61632690748</v>
      </c>
      <c r="G26" s="18">
        <f>SUMIFS(BasilRadata[Heltidsplasser
3-6],BasilRadata[År],'0. Oppsett'!$C$9,BasilRadata[1B. Organisasjonsnummer:],$C26)</f>
        <v>0</v>
      </c>
      <c r="H26" s="23">
        <f>'4. Selvkost og satser'!$B$56</f>
        <v>170582.7774748485</v>
      </c>
      <c r="I26" s="185">
        <f t="shared" si="2"/>
        <v>0</v>
      </c>
      <c r="J26" s="184">
        <f>SUMIFS(BasilRadata[8E. Oppgi antall årsverk barnehagen har pensjonsforpliktelser for:],'1. BASIL-rådata'!$I$3:$I$500,'X. Satser pensjonstilskudd'!$C26,BasilRadata[År],'0. Oppsett'!$C$9)</f>
        <v>0</v>
      </c>
      <c r="K26" s="184" t="str">
        <f>_xlfn.XLOOKUP($C26,'X. Satser pensjonstilskudd'!$C$5:$C$224,'X. Satser pensjonstilskudd'!$I$5:$I$224)</f>
        <v/>
      </c>
      <c r="L26" s="73" t="e">
        <f t="shared" si="3"/>
        <v>#VALUE!</v>
      </c>
      <c r="M26" s="186">
        <f t="shared" si="0"/>
        <v>0</v>
      </c>
      <c r="N26" s="187">
        <f>IFERROR(M26*'0. Oppsett'!$C$30,0)</f>
        <v>0</v>
      </c>
      <c r="O26" s="25">
        <v>0</v>
      </c>
      <c r="P26" s="97"/>
      <c r="Q26" s="97"/>
      <c r="R26" s="97"/>
      <c r="S26" s="97">
        <v>0</v>
      </c>
      <c r="T26" s="25">
        <v>0</v>
      </c>
      <c r="U26" s="188">
        <v>0</v>
      </c>
      <c r="V26" s="189">
        <f t="shared" si="4"/>
        <v>0</v>
      </c>
    </row>
    <row r="27" spans="1:22" x14ac:dyDescent="0.25">
      <c r="A27" s="181">
        <v>23</v>
      </c>
      <c r="B27" s="182">
        <f>'X. Satser pensjonstilskudd'!B27</f>
        <v>0</v>
      </c>
      <c r="C27" s="183">
        <f>'X. Satser pensjonstilskudd'!C27</f>
        <v>0</v>
      </c>
      <c r="D27" s="183" t="str">
        <f>IFERROR(_xlfn.XLOOKUP($C27,factPensjon[Virksomhetsnr.],factPensjon[Forpliktelser]),"")</f>
        <v/>
      </c>
      <c r="E27" s="18">
        <f>SUMIFS(BasilRadata[Heltidsplasser
0-2],BasilRadata[År],'0. Oppsett'!$C$9,BasilRadata[1B. Organisasjonsnummer:],$C27)</f>
        <v>0</v>
      </c>
      <c r="F27" s="23">
        <f>'4. Selvkost og satser'!$B$55</f>
        <v>316180.61632690748</v>
      </c>
      <c r="G27" s="18">
        <f>SUMIFS(BasilRadata[Heltidsplasser
3-6],BasilRadata[År],'0. Oppsett'!$C$9,BasilRadata[1B. Organisasjonsnummer:],$C27)</f>
        <v>0</v>
      </c>
      <c r="H27" s="23">
        <f>'4. Selvkost og satser'!$B$56</f>
        <v>170582.7774748485</v>
      </c>
      <c r="I27" s="185">
        <f t="shared" si="2"/>
        <v>0</v>
      </c>
      <c r="J27" s="184">
        <f>SUMIFS(BasilRadata[8E. Oppgi antall årsverk barnehagen har pensjonsforpliktelser for:],'1. BASIL-rådata'!$I$3:$I$500,'X. Satser pensjonstilskudd'!$C27,BasilRadata[År],'0. Oppsett'!$C$9)</f>
        <v>0</v>
      </c>
      <c r="K27" s="184" t="str">
        <f>_xlfn.XLOOKUP($C27,'X. Satser pensjonstilskudd'!$C$5:$C$224,'X. Satser pensjonstilskudd'!$I$5:$I$224)</f>
        <v/>
      </c>
      <c r="L27" s="73" t="e">
        <f t="shared" si="3"/>
        <v>#VALUE!</v>
      </c>
      <c r="M27" s="186">
        <f t="shared" si="0"/>
        <v>0</v>
      </c>
      <c r="N27" s="187">
        <f>IFERROR(M27*'0. Oppsett'!$C$30,0)</f>
        <v>0</v>
      </c>
      <c r="O27" s="25">
        <v>0</v>
      </c>
      <c r="P27" s="97"/>
      <c r="Q27" s="97"/>
      <c r="R27" s="97"/>
      <c r="S27" s="97">
        <v>0</v>
      </c>
      <c r="T27" s="25">
        <v>0</v>
      </c>
      <c r="U27" s="188">
        <v>0</v>
      </c>
      <c r="V27" s="189">
        <f t="shared" si="4"/>
        <v>0</v>
      </c>
    </row>
    <row r="28" spans="1:22" x14ac:dyDescent="0.25">
      <c r="A28" s="181">
        <v>24</v>
      </c>
      <c r="B28" s="182">
        <f>'X. Satser pensjonstilskudd'!B28</f>
        <v>0</v>
      </c>
      <c r="C28" s="183">
        <f>'X. Satser pensjonstilskudd'!C28</f>
        <v>0</v>
      </c>
      <c r="D28" s="183" t="str">
        <f>IFERROR(_xlfn.XLOOKUP($C28,factPensjon[Virksomhetsnr.],factPensjon[Forpliktelser]),"")</f>
        <v/>
      </c>
      <c r="E28" s="18">
        <f>SUMIFS(BasilRadata[Heltidsplasser
0-2],BasilRadata[År],'0. Oppsett'!$C$9,BasilRadata[1B. Organisasjonsnummer:],$C28)</f>
        <v>0</v>
      </c>
      <c r="F28" s="23">
        <f>'4. Selvkost og satser'!$B$55</f>
        <v>316180.61632690748</v>
      </c>
      <c r="G28" s="18">
        <f>SUMIFS(BasilRadata[Heltidsplasser
3-6],BasilRadata[År],'0. Oppsett'!$C$9,BasilRadata[1B. Organisasjonsnummer:],$C28)</f>
        <v>0</v>
      </c>
      <c r="H28" s="23">
        <f>'4. Selvkost og satser'!$B$56</f>
        <v>170582.7774748485</v>
      </c>
      <c r="I28" s="185">
        <f t="shared" si="2"/>
        <v>0</v>
      </c>
      <c r="J28" s="184">
        <f>SUMIFS(BasilRadata[8E. Oppgi antall årsverk barnehagen har pensjonsforpliktelser for:],'1. BASIL-rådata'!$I$3:$I$500,'X. Satser pensjonstilskudd'!$C28,BasilRadata[År],'0. Oppsett'!$C$9)</f>
        <v>0</v>
      </c>
      <c r="K28" s="184" t="str">
        <f>_xlfn.XLOOKUP($C28,'X. Satser pensjonstilskudd'!$C$5:$C$224,'X. Satser pensjonstilskudd'!$I$5:$I$224)</f>
        <v/>
      </c>
      <c r="L28" s="73" t="e">
        <f t="shared" si="3"/>
        <v>#VALUE!</v>
      </c>
      <c r="M28" s="186">
        <f t="shared" si="0"/>
        <v>0</v>
      </c>
      <c r="N28" s="187">
        <f>IFERROR(M28*'0. Oppsett'!$C$30,0)</f>
        <v>0</v>
      </c>
      <c r="O28" s="25">
        <v>0</v>
      </c>
      <c r="P28" s="97"/>
      <c r="Q28" s="97"/>
      <c r="R28" s="97"/>
      <c r="S28" s="97">
        <v>0</v>
      </c>
      <c r="T28" s="25">
        <v>0</v>
      </c>
      <c r="U28" s="188">
        <v>0</v>
      </c>
      <c r="V28" s="189">
        <f t="shared" si="4"/>
        <v>0</v>
      </c>
    </row>
    <row r="29" spans="1:22" x14ac:dyDescent="0.25">
      <c r="A29" s="181">
        <v>25</v>
      </c>
      <c r="B29" s="182">
        <f>'X. Satser pensjonstilskudd'!B29</f>
        <v>0</v>
      </c>
      <c r="C29" s="183">
        <f>'X. Satser pensjonstilskudd'!C29</f>
        <v>0</v>
      </c>
      <c r="D29" s="183" t="str">
        <f>IFERROR(_xlfn.XLOOKUP($C29,factPensjon[Virksomhetsnr.],factPensjon[Forpliktelser]),"")</f>
        <v/>
      </c>
      <c r="E29" s="18">
        <f>SUMIFS(BasilRadata[Heltidsplasser
0-2],BasilRadata[År],'0. Oppsett'!$C$9,BasilRadata[1B. Organisasjonsnummer:],$C29)</f>
        <v>0</v>
      </c>
      <c r="F29" s="23">
        <f>'4. Selvkost og satser'!$B$55</f>
        <v>316180.61632690748</v>
      </c>
      <c r="G29" s="18">
        <f>SUMIFS(BasilRadata[Heltidsplasser
3-6],BasilRadata[År],'0. Oppsett'!$C$9,BasilRadata[1B. Organisasjonsnummer:],$C29)</f>
        <v>0</v>
      </c>
      <c r="H29" s="23">
        <f>'4. Selvkost og satser'!$B$56</f>
        <v>170582.7774748485</v>
      </c>
      <c r="I29" s="185">
        <f t="shared" si="2"/>
        <v>0</v>
      </c>
      <c r="J29" s="184">
        <f>SUMIFS(BasilRadata[8E. Oppgi antall årsverk barnehagen har pensjonsforpliktelser for:],'1. BASIL-rådata'!$I$3:$I$500,'X. Satser pensjonstilskudd'!$C29,BasilRadata[År],'0. Oppsett'!$C$9)</f>
        <v>0</v>
      </c>
      <c r="K29" s="184" t="str">
        <f>_xlfn.XLOOKUP($C29,'X. Satser pensjonstilskudd'!$C$5:$C$224,'X. Satser pensjonstilskudd'!$I$5:$I$224)</f>
        <v/>
      </c>
      <c r="L29" s="73" t="e">
        <f t="shared" si="3"/>
        <v>#VALUE!</v>
      </c>
      <c r="M29" s="186">
        <f t="shared" si="0"/>
        <v>0</v>
      </c>
      <c r="N29" s="187">
        <f>IFERROR(M29*'0. Oppsett'!$C$30,0)</f>
        <v>0</v>
      </c>
      <c r="O29" s="25">
        <v>0</v>
      </c>
      <c r="P29" s="97"/>
      <c r="Q29" s="97"/>
      <c r="R29" s="97"/>
      <c r="S29" s="97">
        <v>0</v>
      </c>
      <c r="T29" s="25">
        <v>0</v>
      </c>
      <c r="U29" s="188">
        <v>0</v>
      </c>
      <c r="V29" s="189">
        <f t="shared" si="4"/>
        <v>0</v>
      </c>
    </row>
    <row r="30" spans="1:22" x14ac:dyDescent="0.25">
      <c r="A30" s="181">
        <v>26</v>
      </c>
      <c r="B30" s="182">
        <f>'X. Satser pensjonstilskudd'!B30</f>
        <v>0</v>
      </c>
      <c r="C30" s="183">
        <f>'X. Satser pensjonstilskudd'!C30</f>
        <v>0</v>
      </c>
      <c r="D30" s="183" t="str">
        <f>IFERROR(_xlfn.XLOOKUP($C30,factPensjon[Virksomhetsnr.],factPensjon[Forpliktelser]),"")</f>
        <v/>
      </c>
      <c r="E30" s="18">
        <f>SUMIFS(BasilRadata[Heltidsplasser
0-2],BasilRadata[År],'0. Oppsett'!$C$9,BasilRadata[1B. Organisasjonsnummer:],$C30)</f>
        <v>0</v>
      </c>
      <c r="F30" s="23">
        <f>'4. Selvkost og satser'!$B$55</f>
        <v>316180.61632690748</v>
      </c>
      <c r="G30" s="18">
        <f>SUMIFS(BasilRadata[Heltidsplasser
3-6],BasilRadata[År],'0. Oppsett'!$C$9,BasilRadata[1B. Organisasjonsnummer:],$C30)</f>
        <v>0</v>
      </c>
      <c r="H30" s="23">
        <f>'4. Selvkost og satser'!$B$56</f>
        <v>170582.7774748485</v>
      </c>
      <c r="I30" s="185">
        <f t="shared" si="2"/>
        <v>0</v>
      </c>
      <c r="J30" s="184">
        <f>SUMIFS(BasilRadata[8E. Oppgi antall årsverk barnehagen har pensjonsforpliktelser for:],'1. BASIL-rådata'!$I$3:$I$500,'X. Satser pensjonstilskudd'!$C30,BasilRadata[År],'0. Oppsett'!$C$9)</f>
        <v>0</v>
      </c>
      <c r="K30" s="184" t="str">
        <f>_xlfn.XLOOKUP($C30,'X. Satser pensjonstilskudd'!$C$5:$C$224,'X. Satser pensjonstilskudd'!$I$5:$I$224)</f>
        <v/>
      </c>
      <c r="L30" s="73" t="e">
        <f t="shared" si="3"/>
        <v>#VALUE!</v>
      </c>
      <c r="M30" s="186">
        <f t="shared" si="0"/>
        <v>0</v>
      </c>
      <c r="N30" s="187">
        <f>IFERROR(M30*'0. Oppsett'!$C$30,0)</f>
        <v>0</v>
      </c>
      <c r="O30" s="25">
        <v>0</v>
      </c>
      <c r="P30" s="97"/>
      <c r="Q30" s="97"/>
      <c r="R30" s="97"/>
      <c r="S30" s="97">
        <v>0</v>
      </c>
      <c r="T30" s="25">
        <v>0</v>
      </c>
      <c r="U30" s="188">
        <v>0</v>
      </c>
      <c r="V30" s="189">
        <f t="shared" si="4"/>
        <v>0</v>
      </c>
    </row>
    <row r="31" spans="1:22" x14ac:dyDescent="0.25">
      <c r="A31" s="181">
        <v>27</v>
      </c>
      <c r="B31" s="182">
        <f>'X. Satser pensjonstilskudd'!B31</f>
        <v>0</v>
      </c>
      <c r="C31" s="183">
        <f>'X. Satser pensjonstilskudd'!C31</f>
        <v>0</v>
      </c>
      <c r="D31" s="183" t="str">
        <f>IFERROR(_xlfn.XLOOKUP($C31,factPensjon[Virksomhetsnr.],factPensjon[Forpliktelser]),"")</f>
        <v/>
      </c>
      <c r="E31" s="18">
        <f>SUMIFS(BasilRadata[Heltidsplasser
0-2],BasilRadata[År],'0. Oppsett'!$C$9,BasilRadata[1B. Organisasjonsnummer:],$C31)</f>
        <v>0</v>
      </c>
      <c r="F31" s="23">
        <f>'4. Selvkost og satser'!$B$55</f>
        <v>316180.61632690748</v>
      </c>
      <c r="G31" s="18">
        <f>SUMIFS(BasilRadata[Heltidsplasser
3-6],BasilRadata[År],'0. Oppsett'!$C$9,BasilRadata[1B. Organisasjonsnummer:],$C31)</f>
        <v>0</v>
      </c>
      <c r="H31" s="23">
        <f>'4. Selvkost og satser'!$B$56</f>
        <v>170582.7774748485</v>
      </c>
      <c r="I31" s="185">
        <f t="shared" si="2"/>
        <v>0</v>
      </c>
      <c r="J31" s="184">
        <f>SUMIFS(BasilRadata[8E. Oppgi antall årsverk barnehagen har pensjonsforpliktelser for:],'1. BASIL-rådata'!$I$3:$I$500,'X. Satser pensjonstilskudd'!$C31,BasilRadata[År],'0. Oppsett'!$C$9)</f>
        <v>0</v>
      </c>
      <c r="K31" s="184" t="str">
        <f>_xlfn.XLOOKUP($C31,'X. Satser pensjonstilskudd'!$C$5:$C$224,'X. Satser pensjonstilskudd'!$I$5:$I$224)</f>
        <v/>
      </c>
      <c r="L31" s="73" t="e">
        <f t="shared" si="3"/>
        <v>#VALUE!</v>
      </c>
      <c r="M31" s="186">
        <f t="shared" si="0"/>
        <v>0</v>
      </c>
      <c r="N31" s="187">
        <f>IFERROR(M31*'0. Oppsett'!$C$30,0)</f>
        <v>0</v>
      </c>
      <c r="O31" s="25">
        <v>0</v>
      </c>
      <c r="P31" s="97"/>
      <c r="Q31" s="97"/>
      <c r="R31" s="97"/>
      <c r="S31" s="97">
        <v>0</v>
      </c>
      <c r="T31" s="25">
        <v>0</v>
      </c>
      <c r="U31" s="188">
        <v>0</v>
      </c>
      <c r="V31" s="189">
        <f t="shared" si="4"/>
        <v>0</v>
      </c>
    </row>
    <row r="32" spans="1:22" x14ac:dyDescent="0.25">
      <c r="A32" s="181">
        <v>28</v>
      </c>
      <c r="B32" s="182">
        <f>'X. Satser pensjonstilskudd'!B32</f>
        <v>0</v>
      </c>
      <c r="C32" s="183">
        <f>'X. Satser pensjonstilskudd'!C32</f>
        <v>0</v>
      </c>
      <c r="D32" s="183" t="str">
        <f>IFERROR(_xlfn.XLOOKUP($C32,factPensjon[Virksomhetsnr.],factPensjon[Forpliktelser]),"")</f>
        <v/>
      </c>
      <c r="E32" s="18">
        <f>SUMIFS(BasilRadata[Heltidsplasser
0-2],BasilRadata[År],'0. Oppsett'!$C$9,BasilRadata[1B. Organisasjonsnummer:],$C32)</f>
        <v>0</v>
      </c>
      <c r="F32" s="23">
        <f>'4. Selvkost og satser'!$B$55</f>
        <v>316180.61632690748</v>
      </c>
      <c r="G32" s="18">
        <f>SUMIFS(BasilRadata[Heltidsplasser
3-6],BasilRadata[År],'0. Oppsett'!$C$9,BasilRadata[1B. Organisasjonsnummer:],$C32)</f>
        <v>0</v>
      </c>
      <c r="H32" s="23">
        <f>'4. Selvkost og satser'!$B$56</f>
        <v>170582.7774748485</v>
      </c>
      <c r="I32" s="185">
        <f t="shared" si="2"/>
        <v>0</v>
      </c>
      <c r="J32" s="184">
        <f>SUMIFS(BasilRadata[8E. Oppgi antall årsverk barnehagen har pensjonsforpliktelser for:],'1. BASIL-rådata'!$I$3:$I$500,'X. Satser pensjonstilskudd'!$C32,BasilRadata[År],'0. Oppsett'!$C$9)</f>
        <v>0</v>
      </c>
      <c r="K32" s="184" t="str">
        <f>_xlfn.XLOOKUP($C32,'X. Satser pensjonstilskudd'!$C$5:$C$224,'X. Satser pensjonstilskudd'!$I$5:$I$224)</f>
        <v/>
      </c>
      <c r="L32" s="73" t="e">
        <f t="shared" si="3"/>
        <v>#VALUE!</v>
      </c>
      <c r="M32" s="186">
        <f t="shared" si="0"/>
        <v>0</v>
      </c>
      <c r="N32" s="187">
        <f>IFERROR(M32*'0. Oppsett'!$C$30,0)</f>
        <v>0</v>
      </c>
      <c r="O32" s="25">
        <v>0</v>
      </c>
      <c r="P32" s="97"/>
      <c r="Q32" s="97"/>
      <c r="R32" s="97"/>
      <c r="S32" s="97">
        <v>0</v>
      </c>
      <c r="T32" s="25">
        <v>0</v>
      </c>
      <c r="U32" s="188">
        <v>0</v>
      </c>
      <c r="V32" s="189">
        <f t="shared" si="4"/>
        <v>0</v>
      </c>
    </row>
    <row r="33" spans="1:22" x14ac:dyDescent="0.25">
      <c r="A33" s="181">
        <v>29</v>
      </c>
      <c r="B33" s="182">
        <f>'X. Satser pensjonstilskudd'!B33</f>
        <v>0</v>
      </c>
      <c r="C33" s="183">
        <f>'X. Satser pensjonstilskudd'!C33</f>
        <v>0</v>
      </c>
      <c r="D33" s="183" t="str">
        <f>IFERROR(_xlfn.XLOOKUP($C33,factPensjon[Virksomhetsnr.],factPensjon[Forpliktelser]),"")</f>
        <v/>
      </c>
      <c r="E33" s="18">
        <f>SUMIFS(BasilRadata[Heltidsplasser
0-2],BasilRadata[År],'0. Oppsett'!$C$9,BasilRadata[1B. Organisasjonsnummer:],$C33)</f>
        <v>0</v>
      </c>
      <c r="F33" s="23">
        <f>'4. Selvkost og satser'!$B$55</f>
        <v>316180.61632690748</v>
      </c>
      <c r="G33" s="18">
        <f>SUMIFS(BasilRadata[Heltidsplasser
3-6],BasilRadata[År],'0. Oppsett'!$C$9,BasilRadata[1B. Organisasjonsnummer:],$C33)</f>
        <v>0</v>
      </c>
      <c r="H33" s="23">
        <f>'4. Selvkost og satser'!$B$56</f>
        <v>170582.7774748485</v>
      </c>
      <c r="I33" s="185">
        <f t="shared" si="2"/>
        <v>0</v>
      </c>
      <c r="J33" s="184">
        <f>SUMIFS(BasilRadata[8E. Oppgi antall årsverk barnehagen har pensjonsforpliktelser for:],'1. BASIL-rådata'!$I$3:$I$500,'X. Satser pensjonstilskudd'!$C33,BasilRadata[År],'0. Oppsett'!$C$9)</f>
        <v>0</v>
      </c>
      <c r="K33" s="184" t="str">
        <f>_xlfn.XLOOKUP($C33,'X. Satser pensjonstilskudd'!$C$5:$C$224,'X. Satser pensjonstilskudd'!$I$5:$I$224)</f>
        <v/>
      </c>
      <c r="L33" s="73" t="e">
        <f t="shared" si="3"/>
        <v>#VALUE!</v>
      </c>
      <c r="M33" s="186">
        <f t="shared" si="0"/>
        <v>0</v>
      </c>
      <c r="N33" s="187">
        <f>IFERROR(M33*'0. Oppsett'!$C$30,0)</f>
        <v>0</v>
      </c>
      <c r="O33" s="25">
        <v>0</v>
      </c>
      <c r="P33" s="97"/>
      <c r="Q33" s="97"/>
      <c r="R33" s="97"/>
      <c r="S33" s="97">
        <v>0</v>
      </c>
      <c r="T33" s="25">
        <v>0</v>
      </c>
      <c r="U33" s="188">
        <v>0</v>
      </c>
      <c r="V33" s="189">
        <f t="shared" si="4"/>
        <v>0</v>
      </c>
    </row>
    <row r="34" spans="1:22" x14ac:dyDescent="0.25">
      <c r="A34" s="181">
        <v>30</v>
      </c>
      <c r="B34" s="182">
        <f>'X. Satser pensjonstilskudd'!B34</f>
        <v>0</v>
      </c>
      <c r="C34" s="183">
        <f>'X. Satser pensjonstilskudd'!C34</f>
        <v>0</v>
      </c>
      <c r="D34" s="183" t="str">
        <f>IFERROR(_xlfn.XLOOKUP($C34,factPensjon[Virksomhetsnr.],factPensjon[Forpliktelser]),"")</f>
        <v/>
      </c>
      <c r="E34" s="18">
        <f>SUMIFS(BasilRadata[Heltidsplasser
0-2],BasilRadata[År],'0. Oppsett'!$C$9,BasilRadata[1B. Organisasjonsnummer:],$C34)</f>
        <v>0</v>
      </c>
      <c r="F34" s="23">
        <f>'4. Selvkost og satser'!$B$55</f>
        <v>316180.61632690748</v>
      </c>
      <c r="G34" s="18">
        <f>SUMIFS(BasilRadata[Heltidsplasser
3-6],BasilRadata[År],'0. Oppsett'!$C$9,BasilRadata[1B. Organisasjonsnummer:],$C34)</f>
        <v>0</v>
      </c>
      <c r="H34" s="23">
        <f>'4. Selvkost og satser'!$B$56</f>
        <v>170582.7774748485</v>
      </c>
      <c r="I34" s="185">
        <f t="shared" si="2"/>
        <v>0</v>
      </c>
      <c r="J34" s="184">
        <f>SUMIFS(BasilRadata[8E. Oppgi antall årsverk barnehagen har pensjonsforpliktelser for:],'1. BASIL-rådata'!$I$3:$I$500,'X. Satser pensjonstilskudd'!$C34,BasilRadata[År],'0. Oppsett'!$C$9)</f>
        <v>0</v>
      </c>
      <c r="K34" s="184" t="str">
        <f>_xlfn.XLOOKUP($C34,'X. Satser pensjonstilskudd'!$C$5:$C$224,'X. Satser pensjonstilskudd'!$I$5:$I$224)</f>
        <v/>
      </c>
      <c r="L34" s="73" t="e">
        <f t="shared" si="3"/>
        <v>#VALUE!</v>
      </c>
      <c r="M34" s="186">
        <f t="shared" si="0"/>
        <v>0</v>
      </c>
      <c r="N34" s="187">
        <f>IFERROR(M34*'0. Oppsett'!$C$30,0)</f>
        <v>0</v>
      </c>
      <c r="O34" s="25">
        <v>0</v>
      </c>
      <c r="P34" s="97"/>
      <c r="Q34" s="97"/>
      <c r="R34" s="97"/>
      <c r="S34" s="97">
        <v>0</v>
      </c>
      <c r="T34" s="25">
        <v>0</v>
      </c>
      <c r="U34" s="188">
        <v>0</v>
      </c>
      <c r="V34" s="189">
        <f t="shared" si="4"/>
        <v>0</v>
      </c>
    </row>
    <row r="35" spans="1:22" x14ac:dyDescent="0.25">
      <c r="A35" s="181">
        <v>31</v>
      </c>
      <c r="B35" s="182">
        <f>'X. Satser pensjonstilskudd'!B35</f>
        <v>0</v>
      </c>
      <c r="C35" s="183">
        <f>'X. Satser pensjonstilskudd'!C35</f>
        <v>0</v>
      </c>
      <c r="D35" s="183" t="str">
        <f>IFERROR(_xlfn.XLOOKUP($C35,factPensjon[Virksomhetsnr.],factPensjon[Forpliktelser]),"")</f>
        <v/>
      </c>
      <c r="E35" s="18">
        <f>SUMIFS(BasilRadata[Heltidsplasser
0-2],BasilRadata[År],'0. Oppsett'!$C$9,BasilRadata[1B. Organisasjonsnummer:],$C35)</f>
        <v>0</v>
      </c>
      <c r="F35" s="23">
        <f>'4. Selvkost og satser'!$B$55</f>
        <v>316180.61632690748</v>
      </c>
      <c r="G35" s="18">
        <f>SUMIFS(BasilRadata[Heltidsplasser
3-6],BasilRadata[År],'0. Oppsett'!$C$9,BasilRadata[1B. Organisasjonsnummer:],$C35)</f>
        <v>0</v>
      </c>
      <c r="H35" s="23">
        <f>'4. Selvkost og satser'!$B$56</f>
        <v>170582.7774748485</v>
      </c>
      <c r="I35" s="185">
        <f t="shared" si="2"/>
        <v>0</v>
      </c>
      <c r="J35" s="184">
        <f>SUMIFS(BasilRadata[8E. Oppgi antall årsverk barnehagen har pensjonsforpliktelser for:],'1. BASIL-rådata'!$I$3:$I$500,'X. Satser pensjonstilskudd'!$C35,BasilRadata[År],'0. Oppsett'!$C$9)</f>
        <v>0</v>
      </c>
      <c r="K35" s="184" t="str">
        <f>_xlfn.XLOOKUP($C35,'X. Satser pensjonstilskudd'!$C$5:$C$224,'X. Satser pensjonstilskudd'!$I$5:$I$224)</f>
        <v/>
      </c>
      <c r="L35" s="73" t="e">
        <f t="shared" si="3"/>
        <v>#VALUE!</v>
      </c>
      <c r="M35" s="186">
        <f t="shared" si="0"/>
        <v>0</v>
      </c>
      <c r="N35" s="187">
        <f>IFERROR(M35*'0. Oppsett'!$C$30,0)</f>
        <v>0</v>
      </c>
      <c r="O35" s="25">
        <v>0</v>
      </c>
      <c r="P35" s="97"/>
      <c r="Q35" s="97"/>
      <c r="R35" s="97"/>
      <c r="S35" s="97">
        <v>0</v>
      </c>
      <c r="T35" s="25">
        <v>0</v>
      </c>
      <c r="U35" s="188">
        <v>0</v>
      </c>
      <c r="V35" s="189">
        <f t="shared" si="4"/>
        <v>0</v>
      </c>
    </row>
    <row r="36" spans="1:22" x14ac:dyDescent="0.25">
      <c r="A36" s="181">
        <v>32</v>
      </c>
      <c r="B36" s="182">
        <f>'X. Satser pensjonstilskudd'!B36</f>
        <v>0</v>
      </c>
      <c r="C36" s="183">
        <f>'X. Satser pensjonstilskudd'!C36</f>
        <v>0</v>
      </c>
      <c r="D36" s="183" t="str">
        <f>IFERROR(_xlfn.XLOOKUP($C36,factPensjon[Virksomhetsnr.],factPensjon[Forpliktelser]),"")</f>
        <v/>
      </c>
      <c r="E36" s="18">
        <f>SUMIFS(BasilRadata[Heltidsplasser
0-2],BasilRadata[År],'0. Oppsett'!$C$9,BasilRadata[1B. Organisasjonsnummer:],$C36)</f>
        <v>0</v>
      </c>
      <c r="F36" s="23">
        <f>'4. Selvkost og satser'!$B$55</f>
        <v>316180.61632690748</v>
      </c>
      <c r="G36" s="18">
        <f>SUMIFS(BasilRadata[Heltidsplasser
3-6],BasilRadata[År],'0. Oppsett'!$C$9,BasilRadata[1B. Organisasjonsnummer:],$C36)</f>
        <v>0</v>
      </c>
      <c r="H36" s="23">
        <f>'4. Selvkost og satser'!$B$56</f>
        <v>170582.7774748485</v>
      </c>
      <c r="I36" s="185">
        <f t="shared" si="2"/>
        <v>0</v>
      </c>
      <c r="J36" s="184">
        <f>SUMIFS(BasilRadata[8E. Oppgi antall årsverk barnehagen har pensjonsforpliktelser for:],'1. BASIL-rådata'!$I$3:$I$500,'X. Satser pensjonstilskudd'!$C36,BasilRadata[År],'0. Oppsett'!$C$9)</f>
        <v>0</v>
      </c>
      <c r="K36" s="184" t="str">
        <f>_xlfn.XLOOKUP($C36,'X. Satser pensjonstilskudd'!$C$5:$C$224,'X. Satser pensjonstilskudd'!$I$5:$I$224)</f>
        <v/>
      </c>
      <c r="L36" s="73" t="e">
        <f t="shared" si="3"/>
        <v>#VALUE!</v>
      </c>
      <c r="M36" s="186">
        <f t="shared" si="0"/>
        <v>0</v>
      </c>
      <c r="N36" s="187">
        <f>IFERROR(M36*'0. Oppsett'!$C$30,0)</f>
        <v>0</v>
      </c>
      <c r="O36" s="25">
        <v>0</v>
      </c>
      <c r="P36" s="97"/>
      <c r="Q36" s="97"/>
      <c r="R36" s="97"/>
      <c r="S36" s="97">
        <v>0</v>
      </c>
      <c r="T36" s="25">
        <v>0</v>
      </c>
      <c r="U36" s="188">
        <v>0</v>
      </c>
      <c r="V36" s="189">
        <f t="shared" si="4"/>
        <v>0</v>
      </c>
    </row>
    <row r="37" spans="1:22" x14ac:dyDescent="0.25">
      <c r="A37" s="181">
        <v>33</v>
      </c>
      <c r="B37" s="182">
        <f>'X. Satser pensjonstilskudd'!B37</f>
        <v>0</v>
      </c>
      <c r="C37" s="183">
        <f>'X. Satser pensjonstilskudd'!C37</f>
        <v>0</v>
      </c>
      <c r="D37" s="183" t="str">
        <f>IFERROR(_xlfn.XLOOKUP($C37,factPensjon[Virksomhetsnr.],factPensjon[Forpliktelser]),"")</f>
        <v/>
      </c>
      <c r="E37" s="18">
        <f>SUMIFS(BasilRadata[Heltidsplasser
0-2],BasilRadata[År],'0. Oppsett'!$C$9,BasilRadata[1B. Organisasjonsnummer:],$C37)</f>
        <v>0</v>
      </c>
      <c r="F37" s="23">
        <f>'4. Selvkost og satser'!$B$55</f>
        <v>316180.61632690748</v>
      </c>
      <c r="G37" s="18">
        <f>SUMIFS(BasilRadata[Heltidsplasser
3-6],BasilRadata[År],'0. Oppsett'!$C$9,BasilRadata[1B. Organisasjonsnummer:],$C37)</f>
        <v>0</v>
      </c>
      <c r="H37" s="23">
        <f>'4. Selvkost og satser'!$B$56</f>
        <v>170582.7774748485</v>
      </c>
      <c r="I37" s="185">
        <f t="shared" si="2"/>
        <v>0</v>
      </c>
      <c r="J37" s="184">
        <f>SUMIFS(BasilRadata[8E. Oppgi antall årsverk barnehagen har pensjonsforpliktelser for:],'1. BASIL-rådata'!$I$3:$I$500,'X. Satser pensjonstilskudd'!$C37,BasilRadata[År],'0. Oppsett'!$C$9)</f>
        <v>0</v>
      </c>
      <c r="K37" s="184" t="str">
        <f>_xlfn.XLOOKUP($C37,'X. Satser pensjonstilskudd'!$C$5:$C$224,'X. Satser pensjonstilskudd'!$I$5:$I$224)</f>
        <v/>
      </c>
      <c r="L37" s="73" t="e">
        <f t="shared" si="3"/>
        <v>#VALUE!</v>
      </c>
      <c r="M37" s="186">
        <f t="shared" si="0"/>
        <v>0</v>
      </c>
      <c r="N37" s="187">
        <f>IFERROR(M37*'0. Oppsett'!$C$30,0)</f>
        <v>0</v>
      </c>
      <c r="O37" s="25">
        <v>0</v>
      </c>
      <c r="P37" s="97"/>
      <c r="Q37" s="97"/>
      <c r="R37" s="97"/>
      <c r="S37" s="97">
        <v>0</v>
      </c>
      <c r="T37" s="25">
        <v>0</v>
      </c>
      <c r="U37" s="188">
        <v>0</v>
      </c>
      <c r="V37" s="189">
        <f t="shared" si="4"/>
        <v>0</v>
      </c>
    </row>
    <row r="38" spans="1:22" x14ac:dyDescent="0.25">
      <c r="A38" s="181">
        <v>34</v>
      </c>
      <c r="B38" s="182">
        <f>'X. Satser pensjonstilskudd'!B38</f>
        <v>0</v>
      </c>
      <c r="C38" s="183">
        <f>'X. Satser pensjonstilskudd'!C38</f>
        <v>0</v>
      </c>
      <c r="D38" s="183" t="str">
        <f>IFERROR(_xlfn.XLOOKUP($C38,factPensjon[Virksomhetsnr.],factPensjon[Forpliktelser]),"")</f>
        <v/>
      </c>
      <c r="E38" s="18">
        <f>SUMIFS(BasilRadata[Heltidsplasser
0-2],BasilRadata[År],'0. Oppsett'!$C$9,BasilRadata[1B. Organisasjonsnummer:],$C38)</f>
        <v>0</v>
      </c>
      <c r="F38" s="23">
        <f>'4. Selvkost og satser'!$B$55</f>
        <v>316180.61632690748</v>
      </c>
      <c r="G38" s="18">
        <f>SUMIFS(BasilRadata[Heltidsplasser
3-6],BasilRadata[År],'0. Oppsett'!$C$9,BasilRadata[1B. Organisasjonsnummer:],$C38)</f>
        <v>0</v>
      </c>
      <c r="H38" s="23">
        <f>'4. Selvkost og satser'!$B$56</f>
        <v>170582.7774748485</v>
      </c>
      <c r="I38" s="185">
        <f t="shared" si="2"/>
        <v>0</v>
      </c>
      <c r="J38" s="184">
        <f>SUMIFS(BasilRadata[8E. Oppgi antall årsverk barnehagen har pensjonsforpliktelser for:],'1. BASIL-rådata'!$I$3:$I$500,'X. Satser pensjonstilskudd'!$C38,BasilRadata[År],'0. Oppsett'!$C$9)</f>
        <v>0</v>
      </c>
      <c r="K38" s="184" t="str">
        <f>_xlfn.XLOOKUP($C38,'X. Satser pensjonstilskudd'!$C$5:$C$224,'X. Satser pensjonstilskudd'!$I$5:$I$224)</f>
        <v/>
      </c>
      <c r="L38" s="73" t="e">
        <f t="shared" si="3"/>
        <v>#VALUE!</v>
      </c>
      <c r="M38" s="186">
        <f t="shared" si="0"/>
        <v>0</v>
      </c>
      <c r="N38" s="187">
        <f>IFERROR(M38*'0. Oppsett'!$C$30,0)</f>
        <v>0</v>
      </c>
      <c r="O38" s="25">
        <v>0</v>
      </c>
      <c r="P38" s="97"/>
      <c r="Q38" s="97"/>
      <c r="R38" s="97"/>
      <c r="S38" s="97">
        <v>0</v>
      </c>
      <c r="T38" s="25">
        <v>0</v>
      </c>
      <c r="U38" s="188">
        <v>0</v>
      </c>
      <c r="V38" s="189">
        <f t="shared" si="4"/>
        <v>0</v>
      </c>
    </row>
    <row r="39" spans="1:22" x14ac:dyDescent="0.25">
      <c r="A39" s="181">
        <v>35</v>
      </c>
      <c r="B39" s="182">
        <f>'X. Satser pensjonstilskudd'!B39</f>
        <v>0</v>
      </c>
      <c r="C39" s="183">
        <f>'X. Satser pensjonstilskudd'!C39</f>
        <v>0</v>
      </c>
      <c r="D39" s="183" t="str">
        <f>IFERROR(_xlfn.XLOOKUP($C39,factPensjon[Virksomhetsnr.],factPensjon[Forpliktelser]),"")</f>
        <v/>
      </c>
      <c r="E39" s="18">
        <f>SUMIFS(BasilRadata[Heltidsplasser
0-2],BasilRadata[År],'0. Oppsett'!$C$9,BasilRadata[1B. Organisasjonsnummer:],$C39)</f>
        <v>0</v>
      </c>
      <c r="F39" s="23">
        <f>'4. Selvkost og satser'!$B$55</f>
        <v>316180.61632690748</v>
      </c>
      <c r="G39" s="18">
        <f>SUMIFS(BasilRadata[Heltidsplasser
3-6],BasilRadata[År],'0. Oppsett'!$C$9,BasilRadata[1B. Organisasjonsnummer:],$C39)</f>
        <v>0</v>
      </c>
      <c r="H39" s="23">
        <f>'4. Selvkost og satser'!$B$56</f>
        <v>170582.7774748485</v>
      </c>
      <c r="I39" s="185">
        <f t="shared" si="2"/>
        <v>0</v>
      </c>
      <c r="J39" s="184">
        <f>SUMIFS(BasilRadata[8E. Oppgi antall årsverk barnehagen har pensjonsforpliktelser for:],'1. BASIL-rådata'!$I$3:$I$500,'X. Satser pensjonstilskudd'!$C39,BasilRadata[År],'0. Oppsett'!$C$9)</f>
        <v>0</v>
      </c>
      <c r="K39" s="184" t="str">
        <f>_xlfn.XLOOKUP($C39,'X. Satser pensjonstilskudd'!$C$5:$C$224,'X. Satser pensjonstilskudd'!$I$5:$I$224)</f>
        <v/>
      </c>
      <c r="L39" s="73" t="e">
        <f t="shared" si="3"/>
        <v>#VALUE!</v>
      </c>
      <c r="M39" s="186">
        <f t="shared" si="0"/>
        <v>0</v>
      </c>
      <c r="N39" s="187">
        <f>IFERROR(M39*'0. Oppsett'!$C$30,0)</f>
        <v>0</v>
      </c>
      <c r="O39" s="25">
        <v>0</v>
      </c>
      <c r="P39" s="97"/>
      <c r="Q39" s="97"/>
      <c r="R39" s="97"/>
      <c r="S39" s="97">
        <v>0</v>
      </c>
      <c r="T39" s="25">
        <v>0</v>
      </c>
      <c r="U39" s="188">
        <v>0</v>
      </c>
      <c r="V39" s="189">
        <f t="shared" si="4"/>
        <v>0</v>
      </c>
    </row>
    <row r="40" spans="1:22" x14ac:dyDescent="0.25">
      <c r="A40" s="181">
        <v>36</v>
      </c>
      <c r="B40" s="182">
        <f>'X. Satser pensjonstilskudd'!B40</f>
        <v>0</v>
      </c>
      <c r="C40" s="183">
        <f>'X. Satser pensjonstilskudd'!C40</f>
        <v>0</v>
      </c>
      <c r="D40" s="183" t="str">
        <f>IFERROR(_xlfn.XLOOKUP($C40,factPensjon[Virksomhetsnr.],factPensjon[Forpliktelser]),"")</f>
        <v/>
      </c>
      <c r="E40" s="18">
        <f>SUMIFS(BasilRadata[Heltidsplasser
0-2],BasilRadata[År],'0. Oppsett'!$C$9,BasilRadata[1B. Organisasjonsnummer:],$C40)</f>
        <v>0</v>
      </c>
      <c r="F40" s="23">
        <f>'4. Selvkost og satser'!$B$55</f>
        <v>316180.61632690748</v>
      </c>
      <c r="G40" s="18">
        <f>SUMIFS(BasilRadata[Heltidsplasser
3-6],BasilRadata[År],'0. Oppsett'!$C$9,BasilRadata[1B. Organisasjonsnummer:],$C40)</f>
        <v>0</v>
      </c>
      <c r="H40" s="23">
        <f>'4. Selvkost og satser'!$B$56</f>
        <v>170582.7774748485</v>
      </c>
      <c r="I40" s="185">
        <f t="shared" si="2"/>
        <v>0</v>
      </c>
      <c r="J40" s="184">
        <f>SUMIFS(BasilRadata[8E. Oppgi antall årsverk barnehagen har pensjonsforpliktelser for:],'1. BASIL-rådata'!$I$3:$I$500,'X. Satser pensjonstilskudd'!$C40,BasilRadata[År],'0. Oppsett'!$C$9)</f>
        <v>0</v>
      </c>
      <c r="K40" s="184" t="str">
        <f>_xlfn.XLOOKUP($C40,'X. Satser pensjonstilskudd'!$C$5:$C$224,'X. Satser pensjonstilskudd'!$I$5:$I$224)</f>
        <v/>
      </c>
      <c r="L40" s="73" t="e">
        <f t="shared" si="3"/>
        <v>#VALUE!</v>
      </c>
      <c r="M40" s="186">
        <f t="shared" si="0"/>
        <v>0</v>
      </c>
      <c r="N40" s="187">
        <f>IFERROR(M40*'0. Oppsett'!$C$30,0)</f>
        <v>0</v>
      </c>
      <c r="O40" s="25">
        <v>0</v>
      </c>
      <c r="P40" s="97"/>
      <c r="Q40" s="97"/>
      <c r="R40" s="97"/>
      <c r="S40" s="97">
        <v>0</v>
      </c>
      <c r="T40" s="25">
        <v>0</v>
      </c>
      <c r="U40" s="188">
        <v>0</v>
      </c>
      <c r="V40" s="189">
        <f t="shared" si="4"/>
        <v>0</v>
      </c>
    </row>
    <row r="41" spans="1:22" x14ac:dyDescent="0.25">
      <c r="A41" s="181">
        <v>37</v>
      </c>
      <c r="B41" s="182">
        <f>'X. Satser pensjonstilskudd'!B41</f>
        <v>0</v>
      </c>
      <c r="C41" s="183">
        <f>'X. Satser pensjonstilskudd'!C41</f>
        <v>0</v>
      </c>
      <c r="D41" s="183" t="str">
        <f>IFERROR(_xlfn.XLOOKUP($C41,factPensjon[Virksomhetsnr.],factPensjon[Forpliktelser]),"")</f>
        <v/>
      </c>
      <c r="E41" s="18">
        <f>SUMIFS(BasilRadata[Heltidsplasser
0-2],BasilRadata[År],'0. Oppsett'!$C$9,BasilRadata[1B. Organisasjonsnummer:],$C41)</f>
        <v>0</v>
      </c>
      <c r="F41" s="23">
        <f>'4. Selvkost og satser'!$B$55</f>
        <v>316180.61632690748</v>
      </c>
      <c r="G41" s="18">
        <f>SUMIFS(BasilRadata[Heltidsplasser
3-6],BasilRadata[År],'0. Oppsett'!$C$9,BasilRadata[1B. Organisasjonsnummer:],$C41)</f>
        <v>0</v>
      </c>
      <c r="H41" s="23">
        <f>'4. Selvkost og satser'!$B$56</f>
        <v>170582.7774748485</v>
      </c>
      <c r="I41" s="185">
        <f t="shared" si="2"/>
        <v>0</v>
      </c>
      <c r="J41" s="184">
        <f>SUMIFS(BasilRadata[8E. Oppgi antall årsverk barnehagen har pensjonsforpliktelser for:],'1. BASIL-rådata'!$I$3:$I$500,'X. Satser pensjonstilskudd'!$C41,BasilRadata[År],'0. Oppsett'!$C$9)</f>
        <v>0</v>
      </c>
      <c r="K41" s="184" t="str">
        <f>_xlfn.XLOOKUP($C41,'X. Satser pensjonstilskudd'!$C$5:$C$224,'X. Satser pensjonstilskudd'!$I$5:$I$224)</f>
        <v/>
      </c>
      <c r="L41" s="73" t="e">
        <f t="shared" si="3"/>
        <v>#VALUE!</v>
      </c>
      <c r="M41" s="186">
        <f t="shared" si="0"/>
        <v>0</v>
      </c>
      <c r="N41" s="187">
        <f>IFERROR(M41*'0. Oppsett'!$C$30,0)</f>
        <v>0</v>
      </c>
      <c r="O41" s="25">
        <v>0</v>
      </c>
      <c r="P41" s="97"/>
      <c r="Q41" s="97"/>
      <c r="R41" s="97"/>
      <c r="S41" s="97">
        <v>0</v>
      </c>
      <c r="T41" s="25">
        <v>0</v>
      </c>
      <c r="U41" s="188">
        <v>0</v>
      </c>
      <c r="V41" s="189">
        <f t="shared" si="4"/>
        <v>0</v>
      </c>
    </row>
    <row r="42" spans="1:22" x14ac:dyDescent="0.25">
      <c r="A42" s="181">
        <v>38</v>
      </c>
      <c r="B42" s="182">
        <f>'X. Satser pensjonstilskudd'!B42</f>
        <v>0</v>
      </c>
      <c r="C42" s="183">
        <f>'X. Satser pensjonstilskudd'!C42</f>
        <v>0</v>
      </c>
      <c r="D42" s="183" t="str">
        <f>IFERROR(_xlfn.XLOOKUP($C42,factPensjon[Virksomhetsnr.],factPensjon[Forpliktelser]),"")</f>
        <v/>
      </c>
      <c r="E42" s="18">
        <f>SUMIFS(BasilRadata[Heltidsplasser
0-2],BasilRadata[År],'0. Oppsett'!$C$9,BasilRadata[1B. Organisasjonsnummer:],$C42)</f>
        <v>0</v>
      </c>
      <c r="F42" s="23">
        <f>'4. Selvkost og satser'!$B$55</f>
        <v>316180.61632690748</v>
      </c>
      <c r="G42" s="18">
        <f>SUMIFS(BasilRadata[Heltidsplasser
3-6],BasilRadata[År],'0. Oppsett'!$C$9,BasilRadata[1B. Organisasjonsnummer:],$C42)</f>
        <v>0</v>
      </c>
      <c r="H42" s="23">
        <f>'4. Selvkost og satser'!$B$56</f>
        <v>170582.7774748485</v>
      </c>
      <c r="I42" s="185">
        <f t="shared" si="2"/>
        <v>0</v>
      </c>
      <c r="J42" s="184">
        <f>SUMIFS(BasilRadata[8E. Oppgi antall årsverk barnehagen har pensjonsforpliktelser for:],'1. BASIL-rådata'!$I$3:$I$500,'X. Satser pensjonstilskudd'!$C42,BasilRadata[År],'0. Oppsett'!$C$9)</f>
        <v>0</v>
      </c>
      <c r="K42" s="184" t="str">
        <f>_xlfn.XLOOKUP($C42,'X. Satser pensjonstilskudd'!$C$5:$C$224,'X. Satser pensjonstilskudd'!$I$5:$I$224)</f>
        <v/>
      </c>
      <c r="L42" s="73" t="e">
        <f t="shared" si="3"/>
        <v>#VALUE!</v>
      </c>
      <c r="M42" s="186">
        <f t="shared" si="0"/>
        <v>0</v>
      </c>
      <c r="N42" s="187">
        <f>IFERROR(M42*'0. Oppsett'!$C$30,0)</f>
        <v>0</v>
      </c>
      <c r="O42" s="25">
        <v>0</v>
      </c>
      <c r="P42" s="97"/>
      <c r="Q42" s="97"/>
      <c r="R42" s="97"/>
      <c r="S42" s="97">
        <v>0</v>
      </c>
      <c r="T42" s="25">
        <v>0</v>
      </c>
      <c r="U42" s="188">
        <v>0</v>
      </c>
      <c r="V42" s="189">
        <f t="shared" si="4"/>
        <v>0</v>
      </c>
    </row>
    <row r="43" spans="1:22" x14ac:dyDescent="0.25">
      <c r="A43" s="181">
        <v>39</v>
      </c>
      <c r="B43" s="182">
        <f>'X. Satser pensjonstilskudd'!B43</f>
        <v>0</v>
      </c>
      <c r="C43" s="183">
        <f>'X. Satser pensjonstilskudd'!C43</f>
        <v>0</v>
      </c>
      <c r="D43" s="183" t="str">
        <f>IFERROR(_xlfn.XLOOKUP($C43,factPensjon[Virksomhetsnr.],factPensjon[Forpliktelser]),"")</f>
        <v/>
      </c>
      <c r="E43" s="18">
        <f>SUMIFS(BasilRadata[Heltidsplasser
0-2],BasilRadata[År],'0. Oppsett'!$C$9,BasilRadata[1B. Organisasjonsnummer:],$C43)</f>
        <v>0</v>
      </c>
      <c r="F43" s="23">
        <f>'4. Selvkost og satser'!$B$55</f>
        <v>316180.61632690748</v>
      </c>
      <c r="G43" s="18">
        <f>SUMIFS(BasilRadata[Heltidsplasser
3-6],BasilRadata[År],'0. Oppsett'!$C$9,BasilRadata[1B. Organisasjonsnummer:],$C43)</f>
        <v>0</v>
      </c>
      <c r="H43" s="23">
        <f>'4. Selvkost og satser'!$B$56</f>
        <v>170582.7774748485</v>
      </c>
      <c r="I43" s="185">
        <f t="shared" si="2"/>
        <v>0</v>
      </c>
      <c r="J43" s="184">
        <f>SUMIFS(BasilRadata[8E. Oppgi antall årsverk barnehagen har pensjonsforpliktelser for:],'1. BASIL-rådata'!$I$3:$I$500,'X. Satser pensjonstilskudd'!$C43,BasilRadata[År],'0. Oppsett'!$C$9)</f>
        <v>0</v>
      </c>
      <c r="K43" s="184" t="str">
        <f>_xlfn.XLOOKUP($C43,'X. Satser pensjonstilskudd'!$C$5:$C$224,'X. Satser pensjonstilskudd'!$I$5:$I$224)</f>
        <v/>
      </c>
      <c r="L43" s="73" t="e">
        <f t="shared" si="3"/>
        <v>#VALUE!</v>
      </c>
      <c r="M43" s="186">
        <f t="shared" si="0"/>
        <v>0</v>
      </c>
      <c r="N43" s="187">
        <f>IFERROR(M43*'0. Oppsett'!$C$30,0)</f>
        <v>0</v>
      </c>
      <c r="O43" s="25">
        <v>0</v>
      </c>
      <c r="P43" s="97"/>
      <c r="Q43" s="97"/>
      <c r="R43" s="97"/>
      <c r="S43" s="97">
        <v>0</v>
      </c>
      <c r="T43" s="25">
        <v>0</v>
      </c>
      <c r="U43" s="188">
        <v>0</v>
      </c>
      <c r="V43" s="189">
        <f t="shared" si="4"/>
        <v>0</v>
      </c>
    </row>
    <row r="44" spans="1:22" x14ac:dyDescent="0.25">
      <c r="A44" s="181">
        <v>40</v>
      </c>
      <c r="B44" s="182">
        <f>'X. Satser pensjonstilskudd'!B44</f>
        <v>0</v>
      </c>
      <c r="C44" s="183">
        <f>'X. Satser pensjonstilskudd'!C44</f>
        <v>0</v>
      </c>
      <c r="D44" s="183" t="str">
        <f>IFERROR(_xlfn.XLOOKUP($C44,factPensjon[Virksomhetsnr.],factPensjon[Forpliktelser]),"")</f>
        <v/>
      </c>
      <c r="E44" s="18">
        <f>SUMIFS(BasilRadata[Heltidsplasser
0-2],BasilRadata[År],'0. Oppsett'!$C$9,BasilRadata[1B. Organisasjonsnummer:],$C44)</f>
        <v>0</v>
      </c>
      <c r="F44" s="23">
        <f>'4. Selvkost og satser'!$B$55</f>
        <v>316180.61632690748</v>
      </c>
      <c r="G44" s="18">
        <f>SUMIFS(BasilRadata[Heltidsplasser
3-6],BasilRadata[År],'0. Oppsett'!$C$9,BasilRadata[1B. Organisasjonsnummer:],$C44)</f>
        <v>0</v>
      </c>
      <c r="H44" s="23">
        <f>'4. Selvkost og satser'!$B$56</f>
        <v>170582.7774748485</v>
      </c>
      <c r="I44" s="185">
        <f t="shared" si="2"/>
        <v>0</v>
      </c>
      <c r="J44" s="184">
        <f>SUMIFS(BasilRadata[8E. Oppgi antall årsverk barnehagen har pensjonsforpliktelser for:],'1. BASIL-rådata'!$I$3:$I$500,'X. Satser pensjonstilskudd'!$C44,BasilRadata[År],'0. Oppsett'!$C$9)</f>
        <v>0</v>
      </c>
      <c r="K44" s="184" t="str">
        <f>_xlfn.XLOOKUP($C44,'X. Satser pensjonstilskudd'!$C$5:$C$224,'X. Satser pensjonstilskudd'!$I$5:$I$224)</f>
        <v/>
      </c>
      <c r="L44" s="73" t="e">
        <f t="shared" si="3"/>
        <v>#VALUE!</v>
      </c>
      <c r="M44" s="186">
        <f t="shared" si="0"/>
        <v>0</v>
      </c>
      <c r="N44" s="187">
        <f>IFERROR(M44*'0. Oppsett'!$C$30,0)</f>
        <v>0</v>
      </c>
      <c r="O44" s="25">
        <v>0</v>
      </c>
      <c r="P44" s="97"/>
      <c r="Q44" s="97"/>
      <c r="R44" s="97"/>
      <c r="S44" s="97">
        <v>0</v>
      </c>
      <c r="T44" s="25">
        <v>0</v>
      </c>
      <c r="U44" s="188">
        <v>0</v>
      </c>
      <c r="V44" s="189">
        <f t="shared" si="4"/>
        <v>0</v>
      </c>
    </row>
    <row r="45" spans="1:22" x14ac:dyDescent="0.25">
      <c r="A45" s="181">
        <v>41</v>
      </c>
      <c r="B45" s="182">
        <f>'X. Satser pensjonstilskudd'!B45</f>
        <v>0</v>
      </c>
      <c r="C45" s="183">
        <f>'X. Satser pensjonstilskudd'!C45</f>
        <v>0</v>
      </c>
      <c r="D45" s="183" t="str">
        <f>IFERROR(_xlfn.XLOOKUP($C45,factPensjon[Virksomhetsnr.],factPensjon[Forpliktelser]),"")</f>
        <v/>
      </c>
      <c r="E45" s="18">
        <f>SUMIFS(BasilRadata[Heltidsplasser
0-2],BasilRadata[År],'0. Oppsett'!$C$9,BasilRadata[1B. Organisasjonsnummer:],$C45)</f>
        <v>0</v>
      </c>
      <c r="F45" s="23">
        <f>'4. Selvkost og satser'!$B$55</f>
        <v>316180.61632690748</v>
      </c>
      <c r="G45" s="18">
        <f>SUMIFS(BasilRadata[Heltidsplasser
3-6],BasilRadata[År],'0. Oppsett'!$C$9,BasilRadata[1B. Organisasjonsnummer:],$C45)</f>
        <v>0</v>
      </c>
      <c r="H45" s="23">
        <f>'4. Selvkost og satser'!$B$56</f>
        <v>170582.7774748485</v>
      </c>
      <c r="I45" s="185">
        <f t="shared" si="2"/>
        <v>0</v>
      </c>
      <c r="J45" s="184">
        <f>SUMIFS(BasilRadata[8E. Oppgi antall årsverk barnehagen har pensjonsforpliktelser for:],'1. BASIL-rådata'!$I$3:$I$500,'X. Satser pensjonstilskudd'!$C45,BasilRadata[År],'0. Oppsett'!$C$9)</f>
        <v>0</v>
      </c>
      <c r="K45" s="184" t="str">
        <f>_xlfn.XLOOKUP($C45,'X. Satser pensjonstilskudd'!$C$5:$C$224,'X. Satser pensjonstilskudd'!$I$5:$I$224)</f>
        <v/>
      </c>
      <c r="L45" s="73" t="e">
        <f t="shared" si="3"/>
        <v>#VALUE!</v>
      </c>
      <c r="M45" s="186">
        <f t="shared" si="0"/>
        <v>0</v>
      </c>
      <c r="N45" s="187">
        <f>IFERROR(M45*'0. Oppsett'!$C$30,0)</f>
        <v>0</v>
      </c>
      <c r="O45" s="25">
        <v>0</v>
      </c>
      <c r="P45" s="97"/>
      <c r="Q45" s="97"/>
      <c r="R45" s="97"/>
      <c r="S45" s="97">
        <v>0</v>
      </c>
      <c r="T45" s="25">
        <v>0</v>
      </c>
      <c r="U45" s="188">
        <v>0</v>
      </c>
      <c r="V45" s="189">
        <f t="shared" si="4"/>
        <v>0</v>
      </c>
    </row>
    <row r="46" spans="1:22" x14ac:dyDescent="0.25">
      <c r="A46" s="181">
        <v>42</v>
      </c>
      <c r="B46" s="182">
        <f>'X. Satser pensjonstilskudd'!B46</f>
        <v>0</v>
      </c>
      <c r="C46" s="183">
        <f>'X. Satser pensjonstilskudd'!C46</f>
        <v>0</v>
      </c>
      <c r="D46" s="183" t="str">
        <f>IFERROR(_xlfn.XLOOKUP($C46,factPensjon[Virksomhetsnr.],factPensjon[Forpliktelser]),"")</f>
        <v/>
      </c>
      <c r="E46" s="18">
        <f>SUMIFS(BasilRadata[Heltidsplasser
0-2],BasilRadata[År],'0. Oppsett'!$C$9,BasilRadata[1B. Organisasjonsnummer:],$C46)</f>
        <v>0</v>
      </c>
      <c r="F46" s="23">
        <f>'4. Selvkost og satser'!$B$55</f>
        <v>316180.61632690748</v>
      </c>
      <c r="G46" s="18">
        <f>SUMIFS(BasilRadata[Heltidsplasser
3-6],BasilRadata[År],'0. Oppsett'!$C$9,BasilRadata[1B. Organisasjonsnummer:],$C46)</f>
        <v>0</v>
      </c>
      <c r="H46" s="23">
        <f>'4. Selvkost og satser'!$B$56</f>
        <v>170582.7774748485</v>
      </c>
      <c r="I46" s="185">
        <f t="shared" si="2"/>
        <v>0</v>
      </c>
      <c r="J46" s="184">
        <f>SUMIFS(BasilRadata[8E. Oppgi antall årsverk barnehagen har pensjonsforpliktelser for:],'1. BASIL-rådata'!$I$3:$I$500,'X. Satser pensjonstilskudd'!$C46,BasilRadata[År],'0. Oppsett'!$C$9)</f>
        <v>0</v>
      </c>
      <c r="K46" s="184" t="str">
        <f>_xlfn.XLOOKUP($C46,'X. Satser pensjonstilskudd'!$C$5:$C$224,'X. Satser pensjonstilskudd'!$I$5:$I$224)</f>
        <v/>
      </c>
      <c r="L46" s="73" t="e">
        <f t="shared" si="3"/>
        <v>#VALUE!</v>
      </c>
      <c r="M46" s="186">
        <f t="shared" si="0"/>
        <v>0</v>
      </c>
      <c r="N46" s="187">
        <f>IFERROR(M46*'0. Oppsett'!$C$30,0)</f>
        <v>0</v>
      </c>
      <c r="O46" s="25">
        <v>0</v>
      </c>
      <c r="P46" s="97"/>
      <c r="Q46" s="97"/>
      <c r="R46" s="97"/>
      <c r="S46" s="97">
        <v>0</v>
      </c>
      <c r="T46" s="25">
        <v>0</v>
      </c>
      <c r="U46" s="188">
        <v>0</v>
      </c>
      <c r="V46" s="189">
        <f t="shared" si="4"/>
        <v>0</v>
      </c>
    </row>
    <row r="47" spans="1:22" x14ac:dyDescent="0.25">
      <c r="A47" s="181">
        <v>43</v>
      </c>
      <c r="B47" s="182">
        <f>'X. Satser pensjonstilskudd'!B47</f>
        <v>0</v>
      </c>
      <c r="C47" s="183">
        <f>'X. Satser pensjonstilskudd'!C47</f>
        <v>0</v>
      </c>
      <c r="D47" s="183" t="str">
        <f>IFERROR(_xlfn.XLOOKUP($C47,factPensjon[Virksomhetsnr.],factPensjon[Forpliktelser]),"")</f>
        <v/>
      </c>
      <c r="E47" s="18">
        <f>SUMIFS(BasilRadata[Heltidsplasser
0-2],BasilRadata[År],'0. Oppsett'!$C$9,BasilRadata[1B. Organisasjonsnummer:],$C47)</f>
        <v>0</v>
      </c>
      <c r="F47" s="23">
        <f>'4. Selvkost og satser'!$B$55</f>
        <v>316180.61632690748</v>
      </c>
      <c r="G47" s="18">
        <f>SUMIFS(BasilRadata[Heltidsplasser
3-6],BasilRadata[År],'0. Oppsett'!$C$9,BasilRadata[1B. Organisasjonsnummer:],$C47)</f>
        <v>0</v>
      </c>
      <c r="H47" s="23">
        <f>'4. Selvkost og satser'!$B$56</f>
        <v>170582.7774748485</v>
      </c>
      <c r="I47" s="185">
        <f t="shared" si="2"/>
        <v>0</v>
      </c>
      <c r="J47" s="184">
        <f>SUMIFS(BasilRadata[8E. Oppgi antall årsverk barnehagen har pensjonsforpliktelser for:],'1. BASIL-rådata'!$I$3:$I$500,'X. Satser pensjonstilskudd'!$C47,BasilRadata[År],'0. Oppsett'!$C$9)</f>
        <v>0</v>
      </c>
      <c r="K47" s="184" t="str">
        <f>_xlfn.XLOOKUP($C47,'X. Satser pensjonstilskudd'!$C$5:$C$224,'X. Satser pensjonstilskudd'!$I$5:$I$224)</f>
        <v/>
      </c>
      <c r="L47" s="73" t="e">
        <f t="shared" si="3"/>
        <v>#VALUE!</v>
      </c>
      <c r="M47" s="186">
        <f t="shared" si="0"/>
        <v>0</v>
      </c>
      <c r="N47" s="187">
        <f>IFERROR(M47*'0. Oppsett'!$C$30,0)</f>
        <v>0</v>
      </c>
      <c r="O47" s="25">
        <v>0</v>
      </c>
      <c r="P47" s="97"/>
      <c r="Q47" s="97"/>
      <c r="R47" s="97"/>
      <c r="S47" s="97">
        <v>0</v>
      </c>
      <c r="T47" s="25">
        <v>0</v>
      </c>
      <c r="U47" s="188">
        <v>0</v>
      </c>
      <c r="V47" s="189">
        <f t="shared" si="4"/>
        <v>0</v>
      </c>
    </row>
    <row r="48" spans="1:22" x14ac:dyDescent="0.25">
      <c r="A48" s="181">
        <v>44</v>
      </c>
      <c r="B48" s="182">
        <f>'X. Satser pensjonstilskudd'!B48</f>
        <v>0</v>
      </c>
      <c r="C48" s="183">
        <f>'X. Satser pensjonstilskudd'!C48</f>
        <v>0</v>
      </c>
      <c r="D48" s="183" t="str">
        <f>IFERROR(_xlfn.XLOOKUP($C48,factPensjon[Virksomhetsnr.],factPensjon[Forpliktelser]),"")</f>
        <v/>
      </c>
      <c r="E48" s="18">
        <f>SUMIFS(BasilRadata[Heltidsplasser
0-2],BasilRadata[År],'0. Oppsett'!$C$9,BasilRadata[1B. Organisasjonsnummer:],$C48)</f>
        <v>0</v>
      </c>
      <c r="F48" s="23">
        <f>'4. Selvkost og satser'!$B$55</f>
        <v>316180.61632690748</v>
      </c>
      <c r="G48" s="18">
        <f>SUMIFS(BasilRadata[Heltidsplasser
3-6],BasilRadata[År],'0. Oppsett'!$C$9,BasilRadata[1B. Organisasjonsnummer:],$C48)</f>
        <v>0</v>
      </c>
      <c r="H48" s="23">
        <f>'4. Selvkost og satser'!$B$56</f>
        <v>170582.7774748485</v>
      </c>
      <c r="I48" s="185">
        <f t="shared" si="2"/>
        <v>0</v>
      </c>
      <c r="J48" s="184">
        <f>SUMIFS(BasilRadata[8E. Oppgi antall årsverk barnehagen har pensjonsforpliktelser for:],'1. BASIL-rådata'!$I$3:$I$500,'X. Satser pensjonstilskudd'!$C48,BasilRadata[År],'0. Oppsett'!$C$9)</f>
        <v>0</v>
      </c>
      <c r="K48" s="184" t="str">
        <f>_xlfn.XLOOKUP($C48,'X. Satser pensjonstilskudd'!$C$5:$C$224,'X. Satser pensjonstilskudd'!$I$5:$I$224)</f>
        <v/>
      </c>
      <c r="L48" s="73" t="e">
        <f t="shared" si="3"/>
        <v>#VALUE!</v>
      </c>
      <c r="M48" s="186">
        <f t="shared" si="0"/>
        <v>0</v>
      </c>
      <c r="N48" s="187">
        <f>IFERROR(M48*'0. Oppsett'!$C$30,0)</f>
        <v>0</v>
      </c>
      <c r="O48" s="25">
        <v>0</v>
      </c>
      <c r="P48" s="97"/>
      <c r="Q48" s="97"/>
      <c r="R48" s="97"/>
      <c r="S48" s="97">
        <v>0</v>
      </c>
      <c r="T48" s="25">
        <v>0</v>
      </c>
      <c r="U48" s="188">
        <v>0</v>
      </c>
      <c r="V48" s="189">
        <f t="shared" si="4"/>
        <v>0</v>
      </c>
    </row>
    <row r="49" spans="1:22" x14ac:dyDescent="0.25">
      <c r="A49" s="181">
        <v>45</v>
      </c>
      <c r="B49" s="182">
        <f>'X. Satser pensjonstilskudd'!B49</f>
        <v>0</v>
      </c>
      <c r="C49" s="183">
        <f>'X. Satser pensjonstilskudd'!C49</f>
        <v>0</v>
      </c>
      <c r="D49" s="183" t="str">
        <f>IFERROR(_xlfn.XLOOKUP($C49,factPensjon[Virksomhetsnr.],factPensjon[Forpliktelser]),"")</f>
        <v/>
      </c>
      <c r="E49" s="18">
        <f>SUMIFS(BasilRadata[Heltidsplasser
0-2],BasilRadata[År],'0. Oppsett'!$C$9,BasilRadata[1B. Organisasjonsnummer:],$C49)</f>
        <v>0</v>
      </c>
      <c r="F49" s="23">
        <f>'4. Selvkost og satser'!$B$55</f>
        <v>316180.61632690748</v>
      </c>
      <c r="G49" s="18">
        <f>SUMIFS(BasilRadata[Heltidsplasser
3-6],BasilRadata[År],'0. Oppsett'!$C$9,BasilRadata[1B. Organisasjonsnummer:],$C49)</f>
        <v>0</v>
      </c>
      <c r="H49" s="23">
        <f>'4. Selvkost og satser'!$B$56</f>
        <v>170582.7774748485</v>
      </c>
      <c r="I49" s="185">
        <f t="shared" si="2"/>
        <v>0</v>
      </c>
      <c r="J49" s="184">
        <f>SUMIFS(BasilRadata[8E. Oppgi antall årsverk barnehagen har pensjonsforpliktelser for:],'1. BASIL-rådata'!$I$3:$I$500,'X. Satser pensjonstilskudd'!$C49,BasilRadata[År],'0. Oppsett'!$C$9)</f>
        <v>0</v>
      </c>
      <c r="K49" s="184" t="str">
        <f>_xlfn.XLOOKUP($C49,'X. Satser pensjonstilskudd'!$C$5:$C$224,'X. Satser pensjonstilskudd'!$I$5:$I$224)</f>
        <v/>
      </c>
      <c r="L49" s="73" t="e">
        <f t="shared" si="3"/>
        <v>#VALUE!</v>
      </c>
      <c r="M49" s="186">
        <f t="shared" si="0"/>
        <v>0</v>
      </c>
      <c r="N49" s="187">
        <f>IFERROR(M49*'0. Oppsett'!$C$30,0)</f>
        <v>0</v>
      </c>
      <c r="O49" s="25">
        <v>0</v>
      </c>
      <c r="P49" s="97"/>
      <c r="Q49" s="97"/>
      <c r="R49" s="97"/>
      <c r="S49" s="97">
        <v>0</v>
      </c>
      <c r="T49" s="25">
        <v>0</v>
      </c>
      <c r="U49" s="188">
        <v>0</v>
      </c>
      <c r="V49" s="189">
        <f t="shared" si="4"/>
        <v>0</v>
      </c>
    </row>
    <row r="50" spans="1:22" x14ac:dyDescent="0.25">
      <c r="A50" s="181">
        <v>46</v>
      </c>
      <c r="B50" s="182">
        <f>'X. Satser pensjonstilskudd'!B50</f>
        <v>0</v>
      </c>
      <c r="C50" s="183">
        <f>'X. Satser pensjonstilskudd'!C50</f>
        <v>0</v>
      </c>
      <c r="D50" s="183" t="str">
        <f>IFERROR(_xlfn.XLOOKUP($C50,factPensjon[Virksomhetsnr.],factPensjon[Forpliktelser]),"")</f>
        <v/>
      </c>
      <c r="E50" s="18">
        <f>SUMIFS(BasilRadata[Heltidsplasser
0-2],BasilRadata[År],'0. Oppsett'!$C$9,BasilRadata[1B. Organisasjonsnummer:],$C50)</f>
        <v>0</v>
      </c>
      <c r="F50" s="23">
        <f>'4. Selvkost og satser'!$B$55</f>
        <v>316180.61632690748</v>
      </c>
      <c r="G50" s="18">
        <f>SUMIFS(BasilRadata[Heltidsplasser
3-6],BasilRadata[År],'0. Oppsett'!$C$9,BasilRadata[1B. Organisasjonsnummer:],$C50)</f>
        <v>0</v>
      </c>
      <c r="H50" s="23">
        <f>'4. Selvkost og satser'!$B$56</f>
        <v>170582.7774748485</v>
      </c>
      <c r="I50" s="185">
        <f t="shared" si="2"/>
        <v>0</v>
      </c>
      <c r="J50" s="184">
        <f>SUMIFS(BasilRadata[8E. Oppgi antall årsverk barnehagen har pensjonsforpliktelser for:],'1. BASIL-rådata'!$I$3:$I$500,'X. Satser pensjonstilskudd'!$C50,BasilRadata[År],'0. Oppsett'!$C$9)</f>
        <v>0</v>
      </c>
      <c r="K50" s="184" t="str">
        <f>_xlfn.XLOOKUP($C50,'X. Satser pensjonstilskudd'!$C$5:$C$224,'X. Satser pensjonstilskudd'!$I$5:$I$224)</f>
        <v/>
      </c>
      <c r="L50" s="73" t="e">
        <f t="shared" si="3"/>
        <v>#VALUE!</v>
      </c>
      <c r="M50" s="186">
        <f t="shared" si="0"/>
        <v>0</v>
      </c>
      <c r="N50" s="187">
        <f>IFERROR(M50*'0. Oppsett'!$C$30,0)</f>
        <v>0</v>
      </c>
      <c r="O50" s="25">
        <v>0</v>
      </c>
      <c r="P50" s="97"/>
      <c r="Q50" s="97"/>
      <c r="R50" s="97"/>
      <c r="S50" s="97">
        <v>0</v>
      </c>
      <c r="T50" s="25">
        <v>0</v>
      </c>
      <c r="U50" s="188">
        <v>0</v>
      </c>
      <c r="V50" s="189">
        <f t="shared" si="4"/>
        <v>0</v>
      </c>
    </row>
    <row r="51" spans="1:22" x14ac:dyDescent="0.25">
      <c r="A51" s="181">
        <v>47</v>
      </c>
      <c r="B51" s="182">
        <f>'X. Satser pensjonstilskudd'!B51</f>
        <v>0</v>
      </c>
      <c r="C51" s="183">
        <f>'X. Satser pensjonstilskudd'!C51</f>
        <v>0</v>
      </c>
      <c r="D51" s="183" t="str">
        <f>IFERROR(_xlfn.XLOOKUP($C51,factPensjon[Virksomhetsnr.],factPensjon[Forpliktelser]),"")</f>
        <v/>
      </c>
      <c r="E51" s="18">
        <f>SUMIFS(BasilRadata[Heltidsplasser
0-2],BasilRadata[År],'0. Oppsett'!$C$9,BasilRadata[1B. Organisasjonsnummer:],$C51)</f>
        <v>0</v>
      </c>
      <c r="F51" s="23">
        <f>'4. Selvkost og satser'!$B$55</f>
        <v>316180.61632690748</v>
      </c>
      <c r="G51" s="18">
        <f>SUMIFS(BasilRadata[Heltidsplasser
3-6],BasilRadata[År],'0. Oppsett'!$C$9,BasilRadata[1B. Organisasjonsnummer:],$C51)</f>
        <v>0</v>
      </c>
      <c r="H51" s="23">
        <f>'4. Selvkost og satser'!$B$56</f>
        <v>170582.7774748485</v>
      </c>
      <c r="I51" s="185">
        <f t="shared" si="2"/>
        <v>0</v>
      </c>
      <c r="J51" s="184">
        <f>SUMIFS(BasilRadata[8E. Oppgi antall årsverk barnehagen har pensjonsforpliktelser for:],'1. BASIL-rådata'!$I$3:$I$500,'X. Satser pensjonstilskudd'!$C51,BasilRadata[År],'0. Oppsett'!$C$9)</f>
        <v>0</v>
      </c>
      <c r="K51" s="184" t="str">
        <f>_xlfn.XLOOKUP($C51,'X. Satser pensjonstilskudd'!$C$5:$C$224,'X. Satser pensjonstilskudd'!$I$5:$I$224)</f>
        <v/>
      </c>
      <c r="L51" s="73" t="e">
        <f t="shared" si="3"/>
        <v>#VALUE!</v>
      </c>
      <c r="M51" s="186">
        <f t="shared" si="0"/>
        <v>0</v>
      </c>
      <c r="N51" s="187">
        <f>IFERROR(M51*'0. Oppsett'!$C$30,0)</f>
        <v>0</v>
      </c>
      <c r="O51" s="25">
        <v>0</v>
      </c>
      <c r="P51" s="97"/>
      <c r="Q51" s="97"/>
      <c r="R51" s="97"/>
      <c r="S51" s="97">
        <v>0</v>
      </c>
      <c r="T51" s="25">
        <v>0</v>
      </c>
      <c r="U51" s="188">
        <v>0</v>
      </c>
      <c r="V51" s="189">
        <f t="shared" si="4"/>
        <v>0</v>
      </c>
    </row>
    <row r="52" spans="1:22" x14ac:dyDescent="0.25">
      <c r="A52" s="181">
        <v>48</v>
      </c>
      <c r="B52" s="182">
        <f>'X. Satser pensjonstilskudd'!B52</f>
        <v>0</v>
      </c>
      <c r="C52" s="183">
        <f>'X. Satser pensjonstilskudd'!C52</f>
        <v>0</v>
      </c>
      <c r="D52" s="183" t="str">
        <f>IFERROR(_xlfn.XLOOKUP($C52,factPensjon[Virksomhetsnr.],factPensjon[Forpliktelser]),"")</f>
        <v/>
      </c>
      <c r="E52" s="18">
        <f>SUMIFS(BasilRadata[Heltidsplasser
0-2],BasilRadata[År],'0. Oppsett'!$C$9,BasilRadata[1B. Organisasjonsnummer:],$C52)</f>
        <v>0</v>
      </c>
      <c r="F52" s="23">
        <f>'4. Selvkost og satser'!$B$55</f>
        <v>316180.61632690748</v>
      </c>
      <c r="G52" s="18">
        <f>SUMIFS(BasilRadata[Heltidsplasser
3-6],BasilRadata[År],'0. Oppsett'!$C$9,BasilRadata[1B. Organisasjonsnummer:],$C52)</f>
        <v>0</v>
      </c>
      <c r="H52" s="23">
        <f>'4. Selvkost og satser'!$B$56</f>
        <v>170582.7774748485</v>
      </c>
      <c r="I52" s="185">
        <f t="shared" si="2"/>
        <v>0</v>
      </c>
      <c r="J52" s="184">
        <f>SUMIFS(BasilRadata[8E. Oppgi antall årsverk barnehagen har pensjonsforpliktelser for:],'1. BASIL-rådata'!$I$3:$I$500,'X. Satser pensjonstilskudd'!$C52,BasilRadata[År],'0. Oppsett'!$C$9)</f>
        <v>0</v>
      </c>
      <c r="K52" s="184" t="str">
        <f>_xlfn.XLOOKUP($C52,'X. Satser pensjonstilskudd'!$C$5:$C$224,'X. Satser pensjonstilskudd'!$I$5:$I$224)</f>
        <v/>
      </c>
      <c r="L52" s="73" t="e">
        <f t="shared" si="3"/>
        <v>#VALUE!</v>
      </c>
      <c r="M52" s="186">
        <f t="shared" si="0"/>
        <v>0</v>
      </c>
      <c r="N52" s="187">
        <f>IFERROR(M52*'0. Oppsett'!$C$30,0)</f>
        <v>0</v>
      </c>
      <c r="O52" s="25">
        <v>0</v>
      </c>
      <c r="P52" s="97"/>
      <c r="Q52" s="97"/>
      <c r="R52" s="97"/>
      <c r="S52" s="97">
        <v>0</v>
      </c>
      <c r="T52" s="25">
        <v>0</v>
      </c>
      <c r="U52" s="188">
        <v>0</v>
      </c>
      <c r="V52" s="189">
        <f t="shared" si="4"/>
        <v>0</v>
      </c>
    </row>
    <row r="53" spans="1:22" x14ac:dyDescent="0.25">
      <c r="A53" s="181">
        <v>49</v>
      </c>
      <c r="B53" s="182">
        <f>'X. Satser pensjonstilskudd'!B53</f>
        <v>0</v>
      </c>
      <c r="C53" s="183">
        <f>'X. Satser pensjonstilskudd'!C53</f>
        <v>0</v>
      </c>
      <c r="D53" s="183" t="str">
        <f>IFERROR(_xlfn.XLOOKUP($C53,factPensjon[Virksomhetsnr.],factPensjon[Forpliktelser]),"")</f>
        <v/>
      </c>
      <c r="E53" s="18">
        <f>SUMIFS(BasilRadata[Heltidsplasser
0-2],BasilRadata[År],'0. Oppsett'!$C$9,BasilRadata[1B. Organisasjonsnummer:],$C53)</f>
        <v>0</v>
      </c>
      <c r="F53" s="23">
        <f>'4. Selvkost og satser'!$B$55</f>
        <v>316180.61632690748</v>
      </c>
      <c r="G53" s="18">
        <f>SUMIFS(BasilRadata[Heltidsplasser
3-6],BasilRadata[År],'0. Oppsett'!$C$9,BasilRadata[1B. Organisasjonsnummer:],$C53)</f>
        <v>0</v>
      </c>
      <c r="H53" s="23">
        <f>'4. Selvkost og satser'!$B$56</f>
        <v>170582.7774748485</v>
      </c>
      <c r="I53" s="185">
        <f t="shared" si="2"/>
        <v>0</v>
      </c>
      <c r="J53" s="184">
        <f>SUMIFS(BasilRadata[8E. Oppgi antall årsverk barnehagen har pensjonsforpliktelser for:],'1. BASIL-rådata'!$I$3:$I$500,'X. Satser pensjonstilskudd'!$C53,BasilRadata[År],'0. Oppsett'!$C$9)</f>
        <v>0</v>
      </c>
      <c r="K53" s="184" t="str">
        <f>_xlfn.XLOOKUP($C53,'X. Satser pensjonstilskudd'!$C$5:$C$224,'X. Satser pensjonstilskudd'!$I$5:$I$224)</f>
        <v/>
      </c>
      <c r="L53" s="73" t="e">
        <f t="shared" si="3"/>
        <v>#VALUE!</v>
      </c>
      <c r="M53" s="186">
        <f t="shared" si="0"/>
        <v>0</v>
      </c>
      <c r="N53" s="187">
        <f>IFERROR(M53*'0. Oppsett'!$C$30,0)</f>
        <v>0</v>
      </c>
      <c r="O53" s="25">
        <v>0</v>
      </c>
      <c r="P53" s="97"/>
      <c r="Q53" s="97"/>
      <c r="R53" s="97"/>
      <c r="S53" s="97">
        <v>0</v>
      </c>
      <c r="T53" s="25">
        <v>0</v>
      </c>
      <c r="U53" s="188">
        <v>0</v>
      </c>
      <c r="V53" s="189">
        <f t="shared" si="4"/>
        <v>0</v>
      </c>
    </row>
    <row r="54" spans="1:22" x14ac:dyDescent="0.25">
      <c r="A54" s="181">
        <v>50</v>
      </c>
      <c r="B54" s="182">
        <f>'X. Satser pensjonstilskudd'!B54</f>
        <v>0</v>
      </c>
      <c r="C54" s="183">
        <f>'X. Satser pensjonstilskudd'!C54</f>
        <v>0</v>
      </c>
      <c r="D54" s="183" t="str">
        <f>IFERROR(_xlfn.XLOOKUP($C54,factPensjon[Virksomhetsnr.],factPensjon[Forpliktelser]),"")</f>
        <v/>
      </c>
      <c r="E54" s="18">
        <f>SUMIFS(BasilRadata[Heltidsplasser
0-2],BasilRadata[År],'0. Oppsett'!$C$9,BasilRadata[1B. Organisasjonsnummer:],$C54)</f>
        <v>0</v>
      </c>
      <c r="F54" s="23">
        <f>'4. Selvkost og satser'!$B$55</f>
        <v>316180.61632690748</v>
      </c>
      <c r="G54" s="18">
        <f>SUMIFS(BasilRadata[Heltidsplasser
3-6],BasilRadata[År],'0. Oppsett'!$C$9,BasilRadata[1B. Organisasjonsnummer:],$C54)</f>
        <v>0</v>
      </c>
      <c r="H54" s="23">
        <f>'4. Selvkost og satser'!$B$56</f>
        <v>170582.7774748485</v>
      </c>
      <c r="I54" s="185">
        <f t="shared" si="2"/>
        <v>0</v>
      </c>
      <c r="J54" s="184">
        <f>SUMIFS(BasilRadata[8E. Oppgi antall årsverk barnehagen har pensjonsforpliktelser for:],'1. BASIL-rådata'!$I$3:$I$500,'X. Satser pensjonstilskudd'!$C54,BasilRadata[År],'0. Oppsett'!$C$9)</f>
        <v>0</v>
      </c>
      <c r="K54" s="184" t="str">
        <f>_xlfn.XLOOKUP($C54,'X. Satser pensjonstilskudd'!$C$5:$C$224,'X. Satser pensjonstilskudd'!$I$5:$I$224)</f>
        <v/>
      </c>
      <c r="L54" s="73" t="e">
        <f t="shared" si="3"/>
        <v>#VALUE!</v>
      </c>
      <c r="M54" s="186">
        <f t="shared" si="0"/>
        <v>0</v>
      </c>
      <c r="N54" s="187">
        <f>IFERROR(M54*'0. Oppsett'!$C$30,0)</f>
        <v>0</v>
      </c>
      <c r="O54" s="25">
        <v>0</v>
      </c>
      <c r="P54" s="97"/>
      <c r="Q54" s="97"/>
      <c r="R54" s="97"/>
      <c r="S54" s="97">
        <v>0</v>
      </c>
      <c r="T54" s="25">
        <v>0</v>
      </c>
      <c r="U54" s="188">
        <v>0</v>
      </c>
      <c r="V54" s="189">
        <f t="shared" si="4"/>
        <v>0</v>
      </c>
    </row>
    <row r="55" spans="1:22" x14ac:dyDescent="0.25">
      <c r="A55" s="181">
        <v>51</v>
      </c>
      <c r="B55" s="182">
        <f>'X. Satser pensjonstilskudd'!B55</f>
        <v>0</v>
      </c>
      <c r="C55" s="183">
        <f>'X. Satser pensjonstilskudd'!C55</f>
        <v>0</v>
      </c>
      <c r="D55" s="183" t="str">
        <f>IFERROR(_xlfn.XLOOKUP($C55,factPensjon[Virksomhetsnr.],factPensjon[Forpliktelser]),"")</f>
        <v/>
      </c>
      <c r="E55" s="18">
        <f>SUMIFS(BasilRadata[Heltidsplasser
0-2],BasilRadata[År],'0. Oppsett'!$C$9,BasilRadata[1B. Organisasjonsnummer:],$C55)</f>
        <v>0</v>
      </c>
      <c r="F55" s="23">
        <f>'4. Selvkost og satser'!$B$55</f>
        <v>316180.61632690748</v>
      </c>
      <c r="G55" s="18">
        <f>SUMIFS(BasilRadata[Heltidsplasser
3-6],BasilRadata[År],'0. Oppsett'!$C$9,BasilRadata[1B. Organisasjonsnummer:],$C55)</f>
        <v>0</v>
      </c>
      <c r="H55" s="23">
        <f>'4. Selvkost og satser'!$B$56</f>
        <v>170582.7774748485</v>
      </c>
      <c r="I55" s="185">
        <f t="shared" si="2"/>
        <v>0</v>
      </c>
      <c r="J55" s="184">
        <f>SUMIFS(BasilRadata[8E. Oppgi antall årsverk barnehagen har pensjonsforpliktelser for:],'1. BASIL-rådata'!$I$3:$I$500,'X. Satser pensjonstilskudd'!$C55,BasilRadata[År],'0. Oppsett'!$C$9)</f>
        <v>0</v>
      </c>
      <c r="K55" s="184" t="str">
        <f>_xlfn.XLOOKUP($C55,'X. Satser pensjonstilskudd'!$C$5:$C$224,'X. Satser pensjonstilskudd'!$I$5:$I$224)</f>
        <v/>
      </c>
      <c r="L55" s="73" t="e">
        <f t="shared" si="3"/>
        <v>#VALUE!</v>
      </c>
      <c r="M55" s="186">
        <f t="shared" si="0"/>
        <v>0</v>
      </c>
      <c r="N55" s="187">
        <f>IFERROR(M55*'0. Oppsett'!$C$30,0)</f>
        <v>0</v>
      </c>
      <c r="O55" s="25">
        <v>0</v>
      </c>
      <c r="P55" s="97"/>
      <c r="Q55" s="97"/>
      <c r="R55" s="97"/>
      <c r="S55" s="97">
        <v>0</v>
      </c>
      <c r="T55" s="25">
        <v>0</v>
      </c>
      <c r="U55" s="188">
        <v>0</v>
      </c>
      <c r="V55" s="189">
        <f t="shared" si="4"/>
        <v>0</v>
      </c>
    </row>
    <row r="56" spans="1:22" x14ac:dyDescent="0.25">
      <c r="A56" s="181">
        <v>52</v>
      </c>
      <c r="B56" s="182">
        <f>'X. Satser pensjonstilskudd'!B56</f>
        <v>0</v>
      </c>
      <c r="C56" s="183">
        <f>'X. Satser pensjonstilskudd'!C56</f>
        <v>0</v>
      </c>
      <c r="D56" s="183" t="str">
        <f>IFERROR(_xlfn.XLOOKUP($C56,factPensjon[Virksomhetsnr.],factPensjon[Forpliktelser]),"")</f>
        <v/>
      </c>
      <c r="E56" s="18">
        <f>SUMIFS(BasilRadata[Heltidsplasser
0-2],BasilRadata[År],'0. Oppsett'!$C$9,BasilRadata[1B. Organisasjonsnummer:],$C56)</f>
        <v>0</v>
      </c>
      <c r="F56" s="23">
        <f>'4. Selvkost og satser'!$B$55</f>
        <v>316180.61632690748</v>
      </c>
      <c r="G56" s="18">
        <f>SUMIFS(BasilRadata[Heltidsplasser
3-6],BasilRadata[År],'0. Oppsett'!$C$9,BasilRadata[1B. Organisasjonsnummer:],$C56)</f>
        <v>0</v>
      </c>
      <c r="H56" s="23">
        <f>'4. Selvkost og satser'!$B$56</f>
        <v>170582.7774748485</v>
      </c>
      <c r="I56" s="185">
        <f t="shared" si="2"/>
        <v>0</v>
      </c>
      <c r="J56" s="184">
        <f>SUMIFS(BasilRadata[8E. Oppgi antall årsverk barnehagen har pensjonsforpliktelser for:],'1. BASIL-rådata'!$I$3:$I$500,'X. Satser pensjonstilskudd'!$C56,BasilRadata[År],'0. Oppsett'!$C$9)</f>
        <v>0</v>
      </c>
      <c r="K56" s="184" t="str">
        <f>_xlfn.XLOOKUP($C56,'X. Satser pensjonstilskudd'!$C$5:$C$224,'X. Satser pensjonstilskudd'!$I$5:$I$224)</f>
        <v/>
      </c>
      <c r="L56" s="73" t="e">
        <f t="shared" si="3"/>
        <v>#VALUE!</v>
      </c>
      <c r="M56" s="186">
        <f t="shared" si="0"/>
        <v>0</v>
      </c>
      <c r="N56" s="187">
        <f>IFERROR(M56*'0. Oppsett'!$C$30,0)</f>
        <v>0</v>
      </c>
      <c r="O56" s="25">
        <v>0</v>
      </c>
      <c r="P56" s="97"/>
      <c r="Q56" s="97"/>
      <c r="R56" s="97"/>
      <c r="S56" s="97">
        <v>0</v>
      </c>
      <c r="T56" s="25">
        <v>0</v>
      </c>
      <c r="U56" s="188">
        <v>0</v>
      </c>
      <c r="V56" s="189">
        <f t="shared" si="4"/>
        <v>0</v>
      </c>
    </row>
    <row r="57" spans="1:22" x14ac:dyDescent="0.25">
      <c r="A57" s="181">
        <v>53</v>
      </c>
      <c r="B57" s="182">
        <f>'X. Satser pensjonstilskudd'!B57</f>
        <v>0</v>
      </c>
      <c r="C57" s="183">
        <f>'X. Satser pensjonstilskudd'!C57</f>
        <v>0</v>
      </c>
      <c r="D57" s="183" t="str">
        <f>IFERROR(_xlfn.XLOOKUP($C57,factPensjon[Virksomhetsnr.],factPensjon[Forpliktelser]),"")</f>
        <v/>
      </c>
      <c r="E57" s="18">
        <f>SUMIFS(BasilRadata[Heltidsplasser
0-2],BasilRadata[År],'0. Oppsett'!$C$9,BasilRadata[1B. Organisasjonsnummer:],$C57)</f>
        <v>0</v>
      </c>
      <c r="F57" s="23">
        <f>'4. Selvkost og satser'!$B$55</f>
        <v>316180.61632690748</v>
      </c>
      <c r="G57" s="18">
        <f>SUMIFS(BasilRadata[Heltidsplasser
3-6],BasilRadata[År],'0. Oppsett'!$C$9,BasilRadata[1B. Organisasjonsnummer:],$C57)</f>
        <v>0</v>
      </c>
      <c r="H57" s="23">
        <f>'4. Selvkost og satser'!$B$56</f>
        <v>170582.7774748485</v>
      </c>
      <c r="I57" s="185">
        <f t="shared" si="2"/>
        <v>0</v>
      </c>
      <c r="J57" s="184">
        <f>SUMIFS(BasilRadata[8E. Oppgi antall årsverk barnehagen har pensjonsforpliktelser for:],'1. BASIL-rådata'!$I$3:$I$500,'X. Satser pensjonstilskudd'!$C57,BasilRadata[År],'0. Oppsett'!$C$9)</f>
        <v>0</v>
      </c>
      <c r="K57" s="184" t="str">
        <f>_xlfn.XLOOKUP($C57,'X. Satser pensjonstilskudd'!$C$5:$C$224,'X. Satser pensjonstilskudd'!$I$5:$I$224)</f>
        <v/>
      </c>
      <c r="L57" s="73" t="e">
        <f t="shared" si="3"/>
        <v>#VALUE!</v>
      </c>
      <c r="M57" s="186">
        <f t="shared" si="0"/>
        <v>0</v>
      </c>
      <c r="N57" s="187">
        <f>IFERROR(M57*'0. Oppsett'!$C$30,0)</f>
        <v>0</v>
      </c>
      <c r="O57" s="25">
        <v>0</v>
      </c>
      <c r="P57" s="97"/>
      <c r="Q57" s="97"/>
      <c r="R57" s="97"/>
      <c r="S57" s="97">
        <v>0</v>
      </c>
      <c r="T57" s="25">
        <v>0</v>
      </c>
      <c r="U57" s="188">
        <v>0</v>
      </c>
      <c r="V57" s="189">
        <f t="shared" si="4"/>
        <v>0</v>
      </c>
    </row>
    <row r="58" spans="1:22" x14ac:dyDescent="0.25">
      <c r="A58" s="181">
        <v>54</v>
      </c>
      <c r="B58" s="182">
        <f>'X. Satser pensjonstilskudd'!B58</f>
        <v>0</v>
      </c>
      <c r="C58" s="183">
        <f>'X. Satser pensjonstilskudd'!C58</f>
        <v>0</v>
      </c>
      <c r="D58" s="183" t="str">
        <f>IFERROR(_xlfn.XLOOKUP($C58,factPensjon[Virksomhetsnr.],factPensjon[Forpliktelser]),"")</f>
        <v/>
      </c>
      <c r="E58" s="18">
        <f>SUMIFS(BasilRadata[Heltidsplasser
0-2],BasilRadata[År],'0. Oppsett'!$C$9,BasilRadata[1B. Organisasjonsnummer:],$C58)</f>
        <v>0</v>
      </c>
      <c r="F58" s="23">
        <f>'4. Selvkost og satser'!$B$55</f>
        <v>316180.61632690748</v>
      </c>
      <c r="G58" s="18">
        <f>SUMIFS(BasilRadata[Heltidsplasser
3-6],BasilRadata[År],'0. Oppsett'!$C$9,BasilRadata[1B. Organisasjonsnummer:],$C58)</f>
        <v>0</v>
      </c>
      <c r="H58" s="23">
        <f>'4. Selvkost og satser'!$B$56</f>
        <v>170582.7774748485</v>
      </c>
      <c r="I58" s="185">
        <f t="shared" si="2"/>
        <v>0</v>
      </c>
      <c r="J58" s="184">
        <f>SUMIFS(BasilRadata[8E. Oppgi antall årsverk barnehagen har pensjonsforpliktelser for:],'1. BASIL-rådata'!$I$3:$I$500,'X. Satser pensjonstilskudd'!$C58,BasilRadata[År],'0. Oppsett'!$C$9)</f>
        <v>0</v>
      </c>
      <c r="K58" s="184" t="str">
        <f>_xlfn.XLOOKUP($C58,'X. Satser pensjonstilskudd'!$C$5:$C$224,'X. Satser pensjonstilskudd'!$I$5:$I$224)</f>
        <v/>
      </c>
      <c r="L58" s="73" t="e">
        <f t="shared" si="3"/>
        <v>#VALUE!</v>
      </c>
      <c r="M58" s="186">
        <f t="shared" si="0"/>
        <v>0</v>
      </c>
      <c r="N58" s="187">
        <f>IFERROR(M58*'0. Oppsett'!$C$30,0)</f>
        <v>0</v>
      </c>
      <c r="O58" s="25">
        <v>0</v>
      </c>
      <c r="P58" s="97"/>
      <c r="Q58" s="97"/>
      <c r="R58" s="97"/>
      <c r="S58" s="97">
        <v>0</v>
      </c>
      <c r="T58" s="25">
        <v>0</v>
      </c>
      <c r="U58" s="188">
        <v>0</v>
      </c>
      <c r="V58" s="189">
        <f t="shared" si="4"/>
        <v>0</v>
      </c>
    </row>
    <row r="59" spans="1:22" x14ac:dyDescent="0.25">
      <c r="A59" s="181">
        <v>55</v>
      </c>
      <c r="B59" s="182">
        <f>'X. Satser pensjonstilskudd'!B59</f>
        <v>0</v>
      </c>
      <c r="C59" s="183">
        <f>'X. Satser pensjonstilskudd'!C59</f>
        <v>0</v>
      </c>
      <c r="D59" s="183" t="str">
        <f>IFERROR(_xlfn.XLOOKUP($C59,factPensjon[Virksomhetsnr.],factPensjon[Forpliktelser]),"")</f>
        <v/>
      </c>
      <c r="E59" s="18">
        <f>SUMIFS(BasilRadata[Heltidsplasser
0-2],BasilRadata[År],'0. Oppsett'!$C$9,BasilRadata[1B. Organisasjonsnummer:],$C59)</f>
        <v>0</v>
      </c>
      <c r="F59" s="23">
        <f>'4. Selvkost og satser'!$B$55</f>
        <v>316180.61632690748</v>
      </c>
      <c r="G59" s="18">
        <f>SUMIFS(BasilRadata[Heltidsplasser
3-6],BasilRadata[År],'0. Oppsett'!$C$9,BasilRadata[1B. Organisasjonsnummer:],$C59)</f>
        <v>0</v>
      </c>
      <c r="H59" s="23">
        <f>'4. Selvkost og satser'!$B$56</f>
        <v>170582.7774748485</v>
      </c>
      <c r="I59" s="185">
        <f t="shared" si="2"/>
        <v>0</v>
      </c>
      <c r="J59" s="184">
        <f>SUMIFS(BasilRadata[8E. Oppgi antall årsverk barnehagen har pensjonsforpliktelser for:],'1. BASIL-rådata'!$I$3:$I$500,'X. Satser pensjonstilskudd'!$C59,BasilRadata[År],'0. Oppsett'!$C$9)</f>
        <v>0</v>
      </c>
      <c r="K59" s="184" t="str">
        <f>_xlfn.XLOOKUP($C59,'X. Satser pensjonstilskudd'!$C$5:$C$224,'X. Satser pensjonstilskudd'!$I$5:$I$224)</f>
        <v/>
      </c>
      <c r="L59" s="73" t="e">
        <f t="shared" si="3"/>
        <v>#VALUE!</v>
      </c>
      <c r="M59" s="186">
        <f t="shared" si="0"/>
        <v>0</v>
      </c>
      <c r="N59" s="187">
        <f>IFERROR(M59*'0. Oppsett'!$C$30,0)</f>
        <v>0</v>
      </c>
      <c r="O59" s="25">
        <v>0</v>
      </c>
      <c r="P59" s="97"/>
      <c r="Q59" s="97"/>
      <c r="R59" s="97"/>
      <c r="S59" s="97">
        <v>0</v>
      </c>
      <c r="T59" s="25">
        <v>0</v>
      </c>
      <c r="U59" s="188">
        <v>0</v>
      </c>
      <c r="V59" s="189">
        <f t="shared" si="4"/>
        <v>0</v>
      </c>
    </row>
    <row r="60" spans="1:22" x14ac:dyDescent="0.25">
      <c r="A60" s="181">
        <v>56</v>
      </c>
      <c r="B60" s="182">
        <f>'X. Satser pensjonstilskudd'!B60</f>
        <v>0</v>
      </c>
      <c r="C60" s="183">
        <f>'X. Satser pensjonstilskudd'!C60</f>
        <v>0</v>
      </c>
      <c r="D60" s="183" t="str">
        <f>IFERROR(_xlfn.XLOOKUP($C60,factPensjon[Virksomhetsnr.],factPensjon[Forpliktelser]),"")</f>
        <v/>
      </c>
      <c r="E60" s="18">
        <f>SUMIFS(BasilRadata[Heltidsplasser
0-2],BasilRadata[År],'0. Oppsett'!$C$9,BasilRadata[1B. Organisasjonsnummer:],$C60)</f>
        <v>0</v>
      </c>
      <c r="F60" s="23">
        <f>'4. Selvkost og satser'!$B$55</f>
        <v>316180.61632690748</v>
      </c>
      <c r="G60" s="18">
        <f>SUMIFS(BasilRadata[Heltidsplasser
3-6],BasilRadata[År],'0. Oppsett'!$C$9,BasilRadata[1B. Organisasjonsnummer:],$C60)</f>
        <v>0</v>
      </c>
      <c r="H60" s="23">
        <f>'4. Selvkost og satser'!$B$56</f>
        <v>170582.7774748485</v>
      </c>
      <c r="I60" s="185">
        <f t="shared" si="2"/>
        <v>0</v>
      </c>
      <c r="J60" s="184">
        <f>SUMIFS(BasilRadata[8E. Oppgi antall årsverk barnehagen har pensjonsforpliktelser for:],'1. BASIL-rådata'!$I$3:$I$500,'X. Satser pensjonstilskudd'!$C60,BasilRadata[År],'0. Oppsett'!$C$9)</f>
        <v>0</v>
      </c>
      <c r="K60" s="184" t="str">
        <f>_xlfn.XLOOKUP($C60,'X. Satser pensjonstilskudd'!$C$5:$C$224,'X. Satser pensjonstilskudd'!$I$5:$I$224)</f>
        <v/>
      </c>
      <c r="L60" s="73" t="e">
        <f t="shared" si="3"/>
        <v>#VALUE!</v>
      </c>
      <c r="M60" s="186">
        <f t="shared" si="0"/>
        <v>0</v>
      </c>
      <c r="N60" s="187">
        <f>IFERROR(M60*'0. Oppsett'!$C$30,0)</f>
        <v>0</v>
      </c>
      <c r="O60" s="25">
        <v>0</v>
      </c>
      <c r="P60" s="97"/>
      <c r="Q60" s="97"/>
      <c r="R60" s="97"/>
      <c r="S60" s="97">
        <v>0</v>
      </c>
      <c r="T60" s="25">
        <v>0</v>
      </c>
      <c r="U60" s="188">
        <v>0</v>
      </c>
      <c r="V60" s="189">
        <f t="shared" si="4"/>
        <v>0</v>
      </c>
    </row>
    <row r="61" spans="1:22" x14ac:dyDescent="0.25">
      <c r="A61" s="181">
        <v>57</v>
      </c>
      <c r="B61" s="182">
        <f>'X. Satser pensjonstilskudd'!B61</f>
        <v>0</v>
      </c>
      <c r="C61" s="183">
        <f>'X. Satser pensjonstilskudd'!C61</f>
        <v>0</v>
      </c>
      <c r="D61" s="183" t="str">
        <f>IFERROR(_xlfn.XLOOKUP($C61,factPensjon[Virksomhetsnr.],factPensjon[Forpliktelser]),"")</f>
        <v/>
      </c>
      <c r="E61" s="18">
        <f>SUMIFS(BasilRadata[Heltidsplasser
0-2],BasilRadata[År],'0. Oppsett'!$C$9,BasilRadata[1B. Organisasjonsnummer:],$C61)</f>
        <v>0</v>
      </c>
      <c r="F61" s="23">
        <f>'4. Selvkost og satser'!$B$55</f>
        <v>316180.61632690748</v>
      </c>
      <c r="G61" s="18">
        <f>SUMIFS(BasilRadata[Heltidsplasser
3-6],BasilRadata[År],'0. Oppsett'!$C$9,BasilRadata[1B. Organisasjonsnummer:],$C61)</f>
        <v>0</v>
      </c>
      <c r="H61" s="23">
        <f>'4. Selvkost og satser'!$B$56</f>
        <v>170582.7774748485</v>
      </c>
      <c r="I61" s="185">
        <f t="shared" si="2"/>
        <v>0</v>
      </c>
      <c r="J61" s="184">
        <f>SUMIFS(BasilRadata[8E. Oppgi antall årsverk barnehagen har pensjonsforpliktelser for:],'1. BASIL-rådata'!$I$3:$I$500,'X. Satser pensjonstilskudd'!$C61,BasilRadata[År],'0. Oppsett'!$C$9)</f>
        <v>0</v>
      </c>
      <c r="K61" s="184" t="str">
        <f>_xlfn.XLOOKUP($C61,'X. Satser pensjonstilskudd'!$C$5:$C$224,'X. Satser pensjonstilskudd'!$I$5:$I$224)</f>
        <v/>
      </c>
      <c r="L61" s="73" t="e">
        <f t="shared" si="3"/>
        <v>#VALUE!</v>
      </c>
      <c r="M61" s="186">
        <f t="shared" si="0"/>
        <v>0</v>
      </c>
      <c r="N61" s="187">
        <f>IFERROR(M61*'0. Oppsett'!$C$30,0)</f>
        <v>0</v>
      </c>
      <c r="O61" s="25">
        <v>0</v>
      </c>
      <c r="P61" s="97"/>
      <c r="Q61" s="97"/>
      <c r="R61" s="97"/>
      <c r="S61" s="97">
        <v>0</v>
      </c>
      <c r="T61" s="25">
        <v>0</v>
      </c>
      <c r="U61" s="188">
        <v>0</v>
      </c>
      <c r="V61" s="189">
        <f t="shared" si="4"/>
        <v>0</v>
      </c>
    </row>
    <row r="62" spans="1:22" x14ac:dyDescent="0.25">
      <c r="A62" s="181">
        <v>58</v>
      </c>
      <c r="B62" s="182">
        <f>'X. Satser pensjonstilskudd'!B62</f>
        <v>0</v>
      </c>
      <c r="C62" s="183">
        <f>'X. Satser pensjonstilskudd'!C62</f>
        <v>0</v>
      </c>
      <c r="D62" s="183" t="str">
        <f>IFERROR(_xlfn.XLOOKUP($C62,factPensjon[Virksomhetsnr.],factPensjon[Forpliktelser]),"")</f>
        <v/>
      </c>
      <c r="E62" s="18">
        <f>SUMIFS(BasilRadata[Heltidsplasser
0-2],BasilRadata[År],'0. Oppsett'!$C$9,BasilRadata[1B. Organisasjonsnummer:],$C62)</f>
        <v>0</v>
      </c>
      <c r="F62" s="23">
        <f>'4. Selvkost og satser'!$B$55</f>
        <v>316180.61632690748</v>
      </c>
      <c r="G62" s="18">
        <f>SUMIFS(BasilRadata[Heltidsplasser
3-6],BasilRadata[År],'0. Oppsett'!$C$9,BasilRadata[1B. Organisasjonsnummer:],$C62)</f>
        <v>0</v>
      </c>
      <c r="H62" s="23">
        <f>'4. Selvkost og satser'!$B$56</f>
        <v>170582.7774748485</v>
      </c>
      <c r="I62" s="185">
        <f t="shared" si="2"/>
        <v>0</v>
      </c>
      <c r="J62" s="184">
        <f>SUMIFS(BasilRadata[8E. Oppgi antall årsverk barnehagen har pensjonsforpliktelser for:],'1. BASIL-rådata'!$I$3:$I$500,'X. Satser pensjonstilskudd'!$C62,BasilRadata[År],'0. Oppsett'!$C$9)</f>
        <v>0</v>
      </c>
      <c r="K62" s="184" t="str">
        <f>_xlfn.XLOOKUP($C62,'X. Satser pensjonstilskudd'!$C$5:$C$224,'X. Satser pensjonstilskudd'!$I$5:$I$224)</f>
        <v/>
      </c>
      <c r="L62" s="73" t="e">
        <f t="shared" si="3"/>
        <v>#VALUE!</v>
      </c>
      <c r="M62" s="186">
        <f t="shared" si="0"/>
        <v>0</v>
      </c>
      <c r="N62" s="187">
        <f>IFERROR(M62*'0. Oppsett'!$C$30,0)</f>
        <v>0</v>
      </c>
      <c r="O62" s="25">
        <v>0</v>
      </c>
      <c r="P62" s="97"/>
      <c r="Q62" s="97"/>
      <c r="R62" s="97"/>
      <c r="S62" s="97">
        <v>0</v>
      </c>
      <c r="T62" s="25">
        <v>0</v>
      </c>
      <c r="U62" s="188">
        <v>0</v>
      </c>
      <c r="V62" s="189">
        <f t="shared" si="4"/>
        <v>0</v>
      </c>
    </row>
    <row r="63" spans="1:22" x14ac:dyDescent="0.25">
      <c r="A63" s="181">
        <v>59</v>
      </c>
      <c r="B63" s="182">
        <f>'X. Satser pensjonstilskudd'!B63</f>
        <v>0</v>
      </c>
      <c r="C63" s="183">
        <f>'X. Satser pensjonstilskudd'!C63</f>
        <v>0</v>
      </c>
      <c r="D63" s="183" t="str">
        <f>IFERROR(_xlfn.XLOOKUP($C63,factPensjon[Virksomhetsnr.],factPensjon[Forpliktelser]),"")</f>
        <v/>
      </c>
      <c r="E63" s="18">
        <f>SUMIFS(BasilRadata[Heltidsplasser
0-2],BasilRadata[År],'0. Oppsett'!$C$9,BasilRadata[1B. Organisasjonsnummer:],$C63)</f>
        <v>0</v>
      </c>
      <c r="F63" s="23">
        <f>'4. Selvkost og satser'!$B$55</f>
        <v>316180.61632690748</v>
      </c>
      <c r="G63" s="18">
        <f>SUMIFS(BasilRadata[Heltidsplasser
3-6],BasilRadata[År],'0. Oppsett'!$C$9,BasilRadata[1B. Organisasjonsnummer:],$C63)</f>
        <v>0</v>
      </c>
      <c r="H63" s="23">
        <f>'4. Selvkost og satser'!$B$56</f>
        <v>170582.7774748485</v>
      </c>
      <c r="I63" s="185">
        <f t="shared" si="2"/>
        <v>0</v>
      </c>
      <c r="J63" s="184">
        <f>SUMIFS(BasilRadata[8E. Oppgi antall årsverk barnehagen har pensjonsforpliktelser for:],'1. BASIL-rådata'!$I$3:$I$500,'X. Satser pensjonstilskudd'!$C63,BasilRadata[År],'0. Oppsett'!$C$9)</f>
        <v>0</v>
      </c>
      <c r="K63" s="184" t="str">
        <f>_xlfn.XLOOKUP($C63,'X. Satser pensjonstilskudd'!$C$5:$C$224,'X. Satser pensjonstilskudd'!$I$5:$I$224)</f>
        <v/>
      </c>
      <c r="L63" s="73" t="e">
        <f t="shared" si="3"/>
        <v>#VALUE!</v>
      </c>
      <c r="M63" s="186">
        <f t="shared" si="0"/>
        <v>0</v>
      </c>
      <c r="N63" s="187">
        <f>IFERROR(M63*'0. Oppsett'!$C$30,0)</f>
        <v>0</v>
      </c>
      <c r="O63" s="25">
        <v>0</v>
      </c>
      <c r="P63" s="97"/>
      <c r="Q63" s="97"/>
      <c r="R63" s="97"/>
      <c r="S63" s="97">
        <v>0</v>
      </c>
      <c r="T63" s="25">
        <v>0</v>
      </c>
      <c r="U63" s="188">
        <v>0</v>
      </c>
      <c r="V63" s="189">
        <f t="shared" si="4"/>
        <v>0</v>
      </c>
    </row>
    <row r="64" spans="1:22" x14ac:dyDescent="0.25">
      <c r="A64" s="181">
        <v>60</v>
      </c>
      <c r="B64" s="182">
        <f>'X. Satser pensjonstilskudd'!B64</f>
        <v>0</v>
      </c>
      <c r="C64" s="183">
        <f>'X. Satser pensjonstilskudd'!C64</f>
        <v>0</v>
      </c>
      <c r="D64" s="183" t="str">
        <f>IFERROR(_xlfn.XLOOKUP($C64,factPensjon[Virksomhetsnr.],factPensjon[Forpliktelser]),"")</f>
        <v/>
      </c>
      <c r="E64" s="18">
        <f>SUMIFS(BasilRadata[Heltidsplasser
0-2],BasilRadata[År],'0. Oppsett'!$C$9,BasilRadata[1B. Organisasjonsnummer:],$C64)</f>
        <v>0</v>
      </c>
      <c r="F64" s="23">
        <f>'4. Selvkost og satser'!$B$55</f>
        <v>316180.61632690748</v>
      </c>
      <c r="G64" s="18">
        <f>SUMIFS(BasilRadata[Heltidsplasser
3-6],BasilRadata[År],'0. Oppsett'!$C$9,BasilRadata[1B. Organisasjonsnummer:],$C64)</f>
        <v>0</v>
      </c>
      <c r="H64" s="23">
        <f>'4. Selvkost og satser'!$B$56</f>
        <v>170582.7774748485</v>
      </c>
      <c r="I64" s="185">
        <f t="shared" si="2"/>
        <v>0</v>
      </c>
      <c r="J64" s="184">
        <f>SUMIFS(BasilRadata[8E. Oppgi antall årsverk barnehagen har pensjonsforpliktelser for:],'1. BASIL-rådata'!$I$3:$I$500,'X. Satser pensjonstilskudd'!$C64,BasilRadata[År],'0. Oppsett'!$C$9)</f>
        <v>0</v>
      </c>
      <c r="K64" s="184" t="str">
        <f>_xlfn.XLOOKUP($C64,'X. Satser pensjonstilskudd'!$C$5:$C$224,'X. Satser pensjonstilskudd'!$I$5:$I$224)</f>
        <v/>
      </c>
      <c r="L64" s="73" t="e">
        <f t="shared" si="3"/>
        <v>#VALUE!</v>
      </c>
      <c r="M64" s="186">
        <f t="shared" si="0"/>
        <v>0</v>
      </c>
      <c r="N64" s="187">
        <f>IFERROR(M64*'0. Oppsett'!$C$30,0)</f>
        <v>0</v>
      </c>
      <c r="O64" s="25">
        <v>0</v>
      </c>
      <c r="P64" s="97"/>
      <c r="Q64" s="97"/>
      <c r="R64" s="97"/>
      <c r="S64" s="97">
        <v>0</v>
      </c>
      <c r="T64" s="25">
        <v>0</v>
      </c>
      <c r="U64" s="188">
        <v>0</v>
      </c>
      <c r="V64" s="189">
        <f t="shared" si="4"/>
        <v>0</v>
      </c>
    </row>
    <row r="65" spans="1:22" x14ac:dyDescent="0.25">
      <c r="A65" s="181">
        <v>61</v>
      </c>
      <c r="B65" s="182">
        <f>'X. Satser pensjonstilskudd'!B65</f>
        <v>0</v>
      </c>
      <c r="C65" s="183">
        <f>'X. Satser pensjonstilskudd'!C65</f>
        <v>0</v>
      </c>
      <c r="D65" s="183" t="str">
        <f>IFERROR(_xlfn.XLOOKUP($C65,factPensjon[Virksomhetsnr.],factPensjon[Forpliktelser]),"")</f>
        <v/>
      </c>
      <c r="E65" s="18">
        <f>SUMIFS(BasilRadata[Heltidsplasser
0-2],BasilRadata[År],'0. Oppsett'!$C$9,BasilRadata[1B. Organisasjonsnummer:],$C65)</f>
        <v>0</v>
      </c>
      <c r="F65" s="23">
        <f>'4. Selvkost og satser'!$B$55</f>
        <v>316180.61632690748</v>
      </c>
      <c r="G65" s="18">
        <f>SUMIFS(BasilRadata[Heltidsplasser
3-6],BasilRadata[År],'0. Oppsett'!$C$9,BasilRadata[1B. Organisasjonsnummer:],$C65)</f>
        <v>0</v>
      </c>
      <c r="H65" s="23">
        <f>'4. Selvkost og satser'!$B$56</f>
        <v>170582.7774748485</v>
      </c>
      <c r="I65" s="185">
        <f t="shared" si="2"/>
        <v>0</v>
      </c>
      <c r="J65" s="184">
        <f>SUMIFS(BasilRadata[8E. Oppgi antall årsverk barnehagen har pensjonsforpliktelser for:],'1. BASIL-rådata'!$I$3:$I$500,'X. Satser pensjonstilskudd'!$C65,BasilRadata[År],'0. Oppsett'!$C$9)</f>
        <v>0</v>
      </c>
      <c r="K65" s="184" t="str">
        <f>_xlfn.XLOOKUP($C65,'X. Satser pensjonstilskudd'!$C$5:$C$224,'X. Satser pensjonstilskudd'!$I$5:$I$224)</f>
        <v/>
      </c>
      <c r="L65" s="73" t="e">
        <f t="shared" si="3"/>
        <v>#VALUE!</v>
      </c>
      <c r="M65" s="186">
        <f t="shared" si="0"/>
        <v>0</v>
      </c>
      <c r="N65" s="187">
        <f>IFERROR(M65*'0. Oppsett'!$C$30,0)</f>
        <v>0</v>
      </c>
      <c r="O65" s="25">
        <v>0</v>
      </c>
      <c r="P65" s="97"/>
      <c r="Q65" s="97"/>
      <c r="R65" s="97"/>
      <c r="S65" s="97">
        <v>0</v>
      </c>
      <c r="T65" s="25">
        <v>0</v>
      </c>
      <c r="U65" s="188">
        <v>0</v>
      </c>
      <c r="V65" s="189">
        <f t="shared" si="4"/>
        <v>0</v>
      </c>
    </row>
    <row r="66" spans="1:22" x14ac:dyDescent="0.25">
      <c r="A66" s="181">
        <v>62</v>
      </c>
      <c r="B66" s="182">
        <f>'X. Satser pensjonstilskudd'!B66</f>
        <v>0</v>
      </c>
      <c r="C66" s="183">
        <f>'X. Satser pensjonstilskudd'!C66</f>
        <v>0</v>
      </c>
      <c r="D66" s="183" t="str">
        <f>IFERROR(_xlfn.XLOOKUP($C66,factPensjon[Virksomhetsnr.],factPensjon[Forpliktelser]),"")</f>
        <v/>
      </c>
      <c r="E66" s="18">
        <f>SUMIFS(BasilRadata[Heltidsplasser
0-2],BasilRadata[År],'0. Oppsett'!$C$9,BasilRadata[1B. Organisasjonsnummer:],$C66)</f>
        <v>0</v>
      </c>
      <c r="F66" s="23">
        <f>'4. Selvkost og satser'!$B$55</f>
        <v>316180.61632690748</v>
      </c>
      <c r="G66" s="18">
        <f>SUMIFS(BasilRadata[Heltidsplasser
3-6],BasilRadata[År],'0. Oppsett'!$C$9,BasilRadata[1B. Organisasjonsnummer:],$C66)</f>
        <v>0</v>
      </c>
      <c r="H66" s="23">
        <f>'4. Selvkost og satser'!$B$56</f>
        <v>170582.7774748485</v>
      </c>
      <c r="I66" s="185">
        <f t="shared" si="2"/>
        <v>0</v>
      </c>
      <c r="J66" s="184">
        <f>SUMIFS(BasilRadata[8E. Oppgi antall årsverk barnehagen har pensjonsforpliktelser for:],'1. BASIL-rådata'!$I$3:$I$500,'X. Satser pensjonstilskudd'!$C66,BasilRadata[År],'0. Oppsett'!$C$9)</f>
        <v>0</v>
      </c>
      <c r="K66" s="184" t="str">
        <f>_xlfn.XLOOKUP($C66,'X. Satser pensjonstilskudd'!$C$5:$C$224,'X. Satser pensjonstilskudd'!$I$5:$I$224)</f>
        <v/>
      </c>
      <c r="L66" s="73" t="e">
        <f t="shared" si="3"/>
        <v>#VALUE!</v>
      </c>
      <c r="M66" s="186">
        <f t="shared" si="0"/>
        <v>0</v>
      </c>
      <c r="N66" s="187">
        <f>IFERROR(M66*'0. Oppsett'!$C$30,0)</f>
        <v>0</v>
      </c>
      <c r="O66" s="25">
        <v>0</v>
      </c>
      <c r="P66" s="97"/>
      <c r="Q66" s="97"/>
      <c r="R66" s="97"/>
      <c r="S66" s="97">
        <v>0</v>
      </c>
      <c r="T66" s="25">
        <v>0</v>
      </c>
      <c r="U66" s="188">
        <v>0</v>
      </c>
      <c r="V66" s="189">
        <f t="shared" si="4"/>
        <v>0</v>
      </c>
    </row>
    <row r="67" spans="1:22" x14ac:dyDescent="0.25">
      <c r="A67" s="181">
        <v>63</v>
      </c>
      <c r="B67" s="182">
        <f>'X. Satser pensjonstilskudd'!B67</f>
        <v>0</v>
      </c>
      <c r="C67" s="183">
        <f>'X. Satser pensjonstilskudd'!C67</f>
        <v>0</v>
      </c>
      <c r="D67" s="183" t="str">
        <f>IFERROR(_xlfn.XLOOKUP($C67,factPensjon[Virksomhetsnr.],factPensjon[Forpliktelser]),"")</f>
        <v/>
      </c>
      <c r="E67" s="18">
        <f>SUMIFS(BasilRadata[Heltidsplasser
0-2],BasilRadata[År],'0. Oppsett'!$C$9,BasilRadata[1B. Organisasjonsnummer:],$C67)</f>
        <v>0</v>
      </c>
      <c r="F67" s="23">
        <f>'4. Selvkost og satser'!$B$55</f>
        <v>316180.61632690748</v>
      </c>
      <c r="G67" s="18">
        <f>SUMIFS(BasilRadata[Heltidsplasser
3-6],BasilRadata[År],'0. Oppsett'!$C$9,BasilRadata[1B. Organisasjonsnummer:],$C67)</f>
        <v>0</v>
      </c>
      <c r="H67" s="23">
        <f>'4. Selvkost og satser'!$B$56</f>
        <v>170582.7774748485</v>
      </c>
      <c r="I67" s="185">
        <f t="shared" si="2"/>
        <v>0</v>
      </c>
      <c r="J67" s="184">
        <f>SUMIFS(BasilRadata[8E. Oppgi antall årsverk barnehagen har pensjonsforpliktelser for:],'1. BASIL-rådata'!$I$3:$I$500,'X. Satser pensjonstilskudd'!$C67,BasilRadata[År],'0. Oppsett'!$C$9)</f>
        <v>0</v>
      </c>
      <c r="K67" s="184" t="str">
        <f>_xlfn.XLOOKUP($C67,'X. Satser pensjonstilskudd'!$C$5:$C$224,'X. Satser pensjonstilskudd'!$I$5:$I$224)</f>
        <v/>
      </c>
      <c r="L67" s="73" t="e">
        <f t="shared" si="3"/>
        <v>#VALUE!</v>
      </c>
      <c r="M67" s="186">
        <f t="shared" si="0"/>
        <v>0</v>
      </c>
      <c r="N67" s="187">
        <f>IFERROR(M67*'0. Oppsett'!$C$30,0)</f>
        <v>0</v>
      </c>
      <c r="O67" s="25">
        <v>0</v>
      </c>
      <c r="P67" s="97"/>
      <c r="Q67" s="97"/>
      <c r="R67" s="97"/>
      <c r="S67" s="97">
        <v>0</v>
      </c>
      <c r="T67" s="25">
        <v>0</v>
      </c>
      <c r="U67" s="188">
        <v>0</v>
      </c>
      <c r="V67" s="189">
        <f t="shared" si="4"/>
        <v>0</v>
      </c>
    </row>
    <row r="68" spans="1:22" x14ac:dyDescent="0.25">
      <c r="A68" s="181">
        <v>64</v>
      </c>
      <c r="B68" s="182">
        <f>'X. Satser pensjonstilskudd'!B68</f>
        <v>0</v>
      </c>
      <c r="C68" s="183">
        <f>'X. Satser pensjonstilskudd'!C68</f>
        <v>0</v>
      </c>
      <c r="D68" s="183" t="str">
        <f>IFERROR(_xlfn.XLOOKUP($C68,factPensjon[Virksomhetsnr.],factPensjon[Forpliktelser]),"")</f>
        <v/>
      </c>
      <c r="E68" s="18">
        <f>SUMIFS(BasilRadata[Heltidsplasser
0-2],BasilRadata[År],'0. Oppsett'!$C$9,BasilRadata[1B. Organisasjonsnummer:],$C68)</f>
        <v>0</v>
      </c>
      <c r="F68" s="23">
        <f>'4. Selvkost og satser'!$B$55</f>
        <v>316180.61632690748</v>
      </c>
      <c r="G68" s="18">
        <f>SUMIFS(BasilRadata[Heltidsplasser
3-6],BasilRadata[År],'0. Oppsett'!$C$9,BasilRadata[1B. Organisasjonsnummer:],$C68)</f>
        <v>0</v>
      </c>
      <c r="H68" s="23">
        <f>'4. Selvkost og satser'!$B$56</f>
        <v>170582.7774748485</v>
      </c>
      <c r="I68" s="185">
        <f t="shared" si="2"/>
        <v>0</v>
      </c>
      <c r="J68" s="184">
        <f>SUMIFS(BasilRadata[8E. Oppgi antall årsverk barnehagen har pensjonsforpliktelser for:],'1. BASIL-rådata'!$I$3:$I$500,'X. Satser pensjonstilskudd'!$C68,BasilRadata[År],'0. Oppsett'!$C$9)</f>
        <v>0</v>
      </c>
      <c r="K68" s="184" t="str">
        <f>_xlfn.XLOOKUP($C68,'X. Satser pensjonstilskudd'!$C$5:$C$224,'X. Satser pensjonstilskudd'!$I$5:$I$224)</f>
        <v/>
      </c>
      <c r="L68" s="73" t="e">
        <f t="shared" si="3"/>
        <v>#VALUE!</v>
      </c>
      <c r="M68" s="186">
        <f t="shared" si="0"/>
        <v>0</v>
      </c>
      <c r="N68" s="187">
        <f>IFERROR(M68*'0. Oppsett'!$C$30,0)</f>
        <v>0</v>
      </c>
      <c r="O68" s="25">
        <v>0</v>
      </c>
      <c r="P68" s="97"/>
      <c r="Q68" s="97"/>
      <c r="R68" s="97"/>
      <c r="S68" s="97">
        <v>0</v>
      </c>
      <c r="T68" s="25">
        <v>0</v>
      </c>
      <c r="U68" s="188">
        <v>0</v>
      </c>
      <c r="V68" s="189">
        <f t="shared" si="4"/>
        <v>0</v>
      </c>
    </row>
    <row r="69" spans="1:22" x14ac:dyDescent="0.25">
      <c r="A69" s="181">
        <v>65</v>
      </c>
      <c r="B69" s="182">
        <f>'X. Satser pensjonstilskudd'!B69</f>
        <v>0</v>
      </c>
      <c r="C69" s="183">
        <f>'X. Satser pensjonstilskudd'!C69</f>
        <v>0</v>
      </c>
      <c r="D69" s="183" t="str">
        <f>IFERROR(_xlfn.XLOOKUP($C69,factPensjon[Virksomhetsnr.],factPensjon[Forpliktelser]),"")</f>
        <v/>
      </c>
      <c r="E69" s="18">
        <f>SUMIFS(BasilRadata[Heltidsplasser
0-2],BasilRadata[År],'0. Oppsett'!$C$9,BasilRadata[1B. Organisasjonsnummer:],$C69)</f>
        <v>0</v>
      </c>
      <c r="F69" s="23">
        <f>'4. Selvkost og satser'!$B$55</f>
        <v>316180.61632690748</v>
      </c>
      <c r="G69" s="18">
        <f>SUMIFS(BasilRadata[Heltidsplasser
3-6],BasilRadata[År],'0. Oppsett'!$C$9,BasilRadata[1B. Organisasjonsnummer:],$C69)</f>
        <v>0</v>
      </c>
      <c r="H69" s="23">
        <f>'4. Selvkost og satser'!$B$56</f>
        <v>170582.7774748485</v>
      </c>
      <c r="I69" s="185">
        <f t="shared" ref="I69:I132" si="5">IFERROR(IF(B69="",0,E69*F69+G69*H69),0)</f>
        <v>0</v>
      </c>
      <c r="J69" s="184">
        <f>SUMIFS(BasilRadata[8E. Oppgi antall årsverk barnehagen har pensjonsforpliktelser for:],'1. BASIL-rådata'!$I$3:$I$500,'X. Satser pensjonstilskudd'!$C69,BasilRadata[År],'0. Oppsett'!$C$9)</f>
        <v>0</v>
      </c>
      <c r="K69" s="184" t="str">
        <f>_xlfn.XLOOKUP($C69,'X. Satser pensjonstilskudd'!$C$5:$C$224,'X. Satser pensjonstilskudd'!$I$5:$I$224)</f>
        <v/>
      </c>
      <c r="L69" s="73" t="e">
        <f t="shared" ref="L69:L132" si="6">K69*J69</f>
        <v>#VALUE!</v>
      </c>
      <c r="M69" s="186">
        <f t="shared" ref="M69:M132" si="7">E69+G69</f>
        <v>0</v>
      </c>
      <c r="N69" s="187">
        <f>IFERROR(M69*'0. Oppsett'!$C$30,0)</f>
        <v>0</v>
      </c>
      <c r="O69" s="25">
        <v>0</v>
      </c>
      <c r="P69" s="97"/>
      <c r="Q69" s="97"/>
      <c r="R69" s="97"/>
      <c r="S69" s="97">
        <v>0</v>
      </c>
      <c r="T69" s="25">
        <v>0</v>
      </c>
      <c r="U69" s="188">
        <v>0</v>
      </c>
      <c r="V69" s="189">
        <f t="shared" si="4"/>
        <v>0</v>
      </c>
    </row>
    <row r="70" spans="1:22" x14ac:dyDescent="0.25">
      <c r="A70" s="181">
        <v>66</v>
      </c>
      <c r="B70" s="182">
        <f>'X. Satser pensjonstilskudd'!B70</f>
        <v>0</v>
      </c>
      <c r="C70" s="183">
        <f>'X. Satser pensjonstilskudd'!C70</f>
        <v>0</v>
      </c>
      <c r="D70" s="183" t="str">
        <f>IFERROR(_xlfn.XLOOKUP($C70,factPensjon[Virksomhetsnr.],factPensjon[Forpliktelser]),"")</f>
        <v/>
      </c>
      <c r="E70" s="18">
        <f>SUMIFS(BasilRadata[Heltidsplasser
0-2],BasilRadata[År],'0. Oppsett'!$C$9,BasilRadata[1B. Organisasjonsnummer:],$C70)</f>
        <v>0</v>
      </c>
      <c r="F70" s="23">
        <f>'4. Selvkost og satser'!$B$55</f>
        <v>316180.61632690748</v>
      </c>
      <c r="G70" s="18">
        <f>SUMIFS(BasilRadata[Heltidsplasser
3-6],BasilRadata[År],'0. Oppsett'!$C$9,BasilRadata[1B. Organisasjonsnummer:],$C70)</f>
        <v>0</v>
      </c>
      <c r="H70" s="23">
        <f>'4. Selvkost og satser'!$B$56</f>
        <v>170582.7774748485</v>
      </c>
      <c r="I70" s="185">
        <f t="shared" si="5"/>
        <v>0</v>
      </c>
      <c r="J70" s="184">
        <f>SUMIFS(BasilRadata[8E. Oppgi antall årsverk barnehagen har pensjonsforpliktelser for:],'1. BASIL-rådata'!$I$3:$I$500,'X. Satser pensjonstilskudd'!$C70,BasilRadata[År],'0. Oppsett'!$C$9)</f>
        <v>0</v>
      </c>
      <c r="K70" s="184" t="str">
        <f>_xlfn.XLOOKUP($C70,'X. Satser pensjonstilskudd'!$C$5:$C$224,'X. Satser pensjonstilskudd'!$I$5:$I$224)</f>
        <v/>
      </c>
      <c r="L70" s="73" t="e">
        <f t="shared" si="6"/>
        <v>#VALUE!</v>
      </c>
      <c r="M70" s="186">
        <f t="shared" si="7"/>
        <v>0</v>
      </c>
      <c r="N70" s="187">
        <f>IFERROR(M70*'0. Oppsett'!$C$30,0)</f>
        <v>0</v>
      </c>
      <c r="O70" s="25">
        <v>0</v>
      </c>
      <c r="P70" s="97"/>
      <c r="Q70" s="97"/>
      <c r="R70" s="97"/>
      <c r="S70" s="97">
        <v>0</v>
      </c>
      <c r="T70" s="25">
        <v>0</v>
      </c>
      <c r="U70" s="188">
        <v>0</v>
      </c>
      <c r="V70" s="189">
        <f t="shared" si="4"/>
        <v>0</v>
      </c>
    </row>
    <row r="71" spans="1:22" x14ac:dyDescent="0.25">
      <c r="A71" s="181">
        <v>67</v>
      </c>
      <c r="B71" s="182">
        <f>'X. Satser pensjonstilskudd'!B71</f>
        <v>0</v>
      </c>
      <c r="C71" s="183">
        <f>'X. Satser pensjonstilskudd'!C71</f>
        <v>0</v>
      </c>
      <c r="D71" s="183" t="str">
        <f>IFERROR(_xlfn.XLOOKUP($C71,factPensjon[Virksomhetsnr.],factPensjon[Forpliktelser]),"")</f>
        <v/>
      </c>
      <c r="E71" s="18">
        <f>SUMIFS(BasilRadata[Heltidsplasser
0-2],BasilRadata[År],'0. Oppsett'!$C$9,BasilRadata[1B. Organisasjonsnummer:],$C71)</f>
        <v>0</v>
      </c>
      <c r="F71" s="23">
        <f>'4. Selvkost og satser'!$B$55</f>
        <v>316180.61632690748</v>
      </c>
      <c r="G71" s="18">
        <f>SUMIFS(BasilRadata[Heltidsplasser
3-6],BasilRadata[År],'0. Oppsett'!$C$9,BasilRadata[1B. Organisasjonsnummer:],$C71)</f>
        <v>0</v>
      </c>
      <c r="H71" s="23">
        <f>'4. Selvkost og satser'!$B$56</f>
        <v>170582.7774748485</v>
      </c>
      <c r="I71" s="185">
        <f t="shared" si="5"/>
        <v>0</v>
      </c>
      <c r="J71" s="184">
        <f>SUMIFS(BasilRadata[8E. Oppgi antall årsverk barnehagen har pensjonsforpliktelser for:],'1. BASIL-rådata'!$I$3:$I$500,'X. Satser pensjonstilskudd'!$C71,BasilRadata[År],'0. Oppsett'!$C$9)</f>
        <v>0</v>
      </c>
      <c r="K71" s="184" t="str">
        <f>_xlfn.XLOOKUP($C71,'X. Satser pensjonstilskudd'!$C$5:$C$224,'X. Satser pensjonstilskudd'!$I$5:$I$224)</f>
        <v/>
      </c>
      <c r="L71" s="73" t="e">
        <f t="shared" si="6"/>
        <v>#VALUE!</v>
      </c>
      <c r="M71" s="186">
        <f t="shared" si="7"/>
        <v>0</v>
      </c>
      <c r="N71" s="187">
        <f>IFERROR(M71*'0. Oppsett'!$C$30,0)</f>
        <v>0</v>
      </c>
      <c r="O71" s="25">
        <v>0</v>
      </c>
      <c r="P71" s="97"/>
      <c r="Q71" s="97"/>
      <c r="R71" s="97"/>
      <c r="S71" s="97">
        <v>0</v>
      </c>
      <c r="T71" s="25">
        <v>0</v>
      </c>
      <c r="U71" s="188">
        <v>0</v>
      </c>
      <c r="V71" s="189">
        <f t="shared" si="4"/>
        <v>0</v>
      </c>
    </row>
    <row r="72" spans="1:22" x14ac:dyDescent="0.25">
      <c r="A72" s="181">
        <v>68</v>
      </c>
      <c r="B72" s="182">
        <f>'X. Satser pensjonstilskudd'!B72</f>
        <v>0</v>
      </c>
      <c r="C72" s="183">
        <f>'X. Satser pensjonstilskudd'!C72</f>
        <v>0</v>
      </c>
      <c r="D72" s="183" t="str">
        <f>IFERROR(_xlfn.XLOOKUP($C72,factPensjon[Virksomhetsnr.],factPensjon[Forpliktelser]),"")</f>
        <v/>
      </c>
      <c r="E72" s="18">
        <f>SUMIFS(BasilRadata[Heltidsplasser
0-2],BasilRadata[År],'0. Oppsett'!$C$9,BasilRadata[1B. Organisasjonsnummer:],$C72)</f>
        <v>0</v>
      </c>
      <c r="F72" s="23">
        <f>'4. Selvkost og satser'!$B$55</f>
        <v>316180.61632690748</v>
      </c>
      <c r="G72" s="18">
        <f>SUMIFS(BasilRadata[Heltidsplasser
3-6],BasilRadata[År],'0. Oppsett'!$C$9,BasilRadata[1B. Organisasjonsnummer:],$C72)</f>
        <v>0</v>
      </c>
      <c r="H72" s="23">
        <f>'4. Selvkost og satser'!$B$56</f>
        <v>170582.7774748485</v>
      </c>
      <c r="I72" s="185">
        <f t="shared" si="5"/>
        <v>0</v>
      </c>
      <c r="J72" s="184">
        <f>SUMIFS(BasilRadata[8E. Oppgi antall årsverk barnehagen har pensjonsforpliktelser for:],'1. BASIL-rådata'!$I$3:$I$500,'X. Satser pensjonstilskudd'!$C72,BasilRadata[År],'0. Oppsett'!$C$9)</f>
        <v>0</v>
      </c>
      <c r="K72" s="184" t="str">
        <f>_xlfn.XLOOKUP($C72,'X. Satser pensjonstilskudd'!$C$5:$C$224,'X. Satser pensjonstilskudd'!$I$5:$I$224)</f>
        <v/>
      </c>
      <c r="L72" s="73" t="e">
        <f t="shared" si="6"/>
        <v>#VALUE!</v>
      </c>
      <c r="M72" s="186">
        <f t="shared" si="7"/>
        <v>0</v>
      </c>
      <c r="N72" s="187">
        <f>IFERROR(M72*'0. Oppsett'!$C$30,0)</f>
        <v>0</v>
      </c>
      <c r="O72" s="25">
        <v>0</v>
      </c>
      <c r="P72" s="97"/>
      <c r="Q72" s="97"/>
      <c r="R72" s="97"/>
      <c r="S72" s="97">
        <v>0</v>
      </c>
      <c r="T72" s="25">
        <v>0</v>
      </c>
      <c r="U72" s="188">
        <v>0</v>
      </c>
      <c r="V72" s="189">
        <f t="shared" si="4"/>
        <v>0</v>
      </c>
    </row>
    <row r="73" spans="1:22" x14ac:dyDescent="0.25">
      <c r="A73" s="181">
        <v>69</v>
      </c>
      <c r="B73" s="182">
        <f>'X. Satser pensjonstilskudd'!B73</f>
        <v>0</v>
      </c>
      <c r="C73" s="183">
        <f>'X. Satser pensjonstilskudd'!C73</f>
        <v>0</v>
      </c>
      <c r="D73" s="183" t="str">
        <f>IFERROR(_xlfn.XLOOKUP($C73,factPensjon[Virksomhetsnr.],factPensjon[Forpliktelser]),"")</f>
        <v/>
      </c>
      <c r="E73" s="18">
        <f>SUMIFS(BasilRadata[Heltidsplasser
0-2],BasilRadata[År],'0. Oppsett'!$C$9,BasilRadata[1B. Organisasjonsnummer:],$C73)</f>
        <v>0</v>
      </c>
      <c r="F73" s="23">
        <f>'4. Selvkost og satser'!$B$55</f>
        <v>316180.61632690748</v>
      </c>
      <c r="G73" s="18">
        <f>SUMIFS(BasilRadata[Heltidsplasser
3-6],BasilRadata[År],'0. Oppsett'!$C$9,BasilRadata[1B. Organisasjonsnummer:],$C73)</f>
        <v>0</v>
      </c>
      <c r="H73" s="23">
        <f>'4. Selvkost og satser'!$B$56</f>
        <v>170582.7774748485</v>
      </c>
      <c r="I73" s="185">
        <f t="shared" si="5"/>
        <v>0</v>
      </c>
      <c r="J73" s="184">
        <f>SUMIFS(BasilRadata[8E. Oppgi antall årsverk barnehagen har pensjonsforpliktelser for:],'1. BASIL-rådata'!$I$3:$I$500,'X. Satser pensjonstilskudd'!$C73,BasilRadata[År],'0. Oppsett'!$C$9)</f>
        <v>0</v>
      </c>
      <c r="K73" s="184" t="str">
        <f>_xlfn.XLOOKUP($C73,'X. Satser pensjonstilskudd'!$C$5:$C$224,'X. Satser pensjonstilskudd'!$I$5:$I$224)</f>
        <v/>
      </c>
      <c r="L73" s="73" t="e">
        <f t="shared" si="6"/>
        <v>#VALUE!</v>
      </c>
      <c r="M73" s="186">
        <f t="shared" si="7"/>
        <v>0</v>
      </c>
      <c r="N73" s="187">
        <f>IFERROR(M73*'0. Oppsett'!$C$30,0)</f>
        <v>0</v>
      </c>
      <c r="O73" s="25">
        <v>0</v>
      </c>
      <c r="P73" s="97"/>
      <c r="Q73" s="97"/>
      <c r="R73" s="97"/>
      <c r="S73" s="97">
        <v>0</v>
      </c>
      <c r="T73" s="25">
        <v>0</v>
      </c>
      <c r="U73" s="188">
        <v>0</v>
      </c>
      <c r="V73" s="189">
        <f t="shared" si="4"/>
        <v>0</v>
      </c>
    </row>
    <row r="74" spans="1:22" x14ac:dyDescent="0.25">
      <c r="A74" s="181">
        <v>70</v>
      </c>
      <c r="B74" s="182">
        <f>'X. Satser pensjonstilskudd'!B74</f>
        <v>0</v>
      </c>
      <c r="C74" s="183">
        <f>'X. Satser pensjonstilskudd'!C74</f>
        <v>0</v>
      </c>
      <c r="D74" s="183" t="str">
        <f>IFERROR(_xlfn.XLOOKUP($C74,factPensjon[Virksomhetsnr.],factPensjon[Forpliktelser]),"")</f>
        <v/>
      </c>
      <c r="E74" s="18">
        <f>SUMIFS(BasilRadata[Heltidsplasser
0-2],BasilRadata[År],'0. Oppsett'!$C$9,BasilRadata[1B. Organisasjonsnummer:],$C74)</f>
        <v>0</v>
      </c>
      <c r="F74" s="23">
        <f>'4. Selvkost og satser'!$B$55</f>
        <v>316180.61632690748</v>
      </c>
      <c r="G74" s="18">
        <f>SUMIFS(BasilRadata[Heltidsplasser
3-6],BasilRadata[År],'0. Oppsett'!$C$9,BasilRadata[1B. Organisasjonsnummer:],$C74)</f>
        <v>0</v>
      </c>
      <c r="H74" s="23">
        <f>'4. Selvkost og satser'!$B$56</f>
        <v>170582.7774748485</v>
      </c>
      <c r="I74" s="185">
        <f t="shared" si="5"/>
        <v>0</v>
      </c>
      <c r="J74" s="184">
        <f>SUMIFS(BasilRadata[8E. Oppgi antall årsverk barnehagen har pensjonsforpliktelser for:],'1. BASIL-rådata'!$I$3:$I$500,'X. Satser pensjonstilskudd'!$C74,BasilRadata[År],'0. Oppsett'!$C$9)</f>
        <v>0</v>
      </c>
      <c r="K74" s="184" t="str">
        <f>_xlfn.XLOOKUP($C74,'X. Satser pensjonstilskudd'!$C$5:$C$224,'X. Satser pensjonstilskudd'!$I$5:$I$224)</f>
        <v/>
      </c>
      <c r="L74" s="73" t="e">
        <f t="shared" si="6"/>
        <v>#VALUE!</v>
      </c>
      <c r="M74" s="186">
        <f t="shared" si="7"/>
        <v>0</v>
      </c>
      <c r="N74" s="187">
        <f>IFERROR(M74*'0. Oppsett'!$C$30,0)</f>
        <v>0</v>
      </c>
      <c r="O74" s="25">
        <v>0</v>
      </c>
      <c r="P74" s="97"/>
      <c r="Q74" s="97"/>
      <c r="R74" s="97"/>
      <c r="S74" s="97">
        <v>0</v>
      </c>
      <c r="T74" s="25">
        <v>0</v>
      </c>
      <c r="U74" s="188">
        <v>0</v>
      </c>
      <c r="V74" s="189">
        <f t="shared" si="4"/>
        <v>0</v>
      </c>
    </row>
    <row r="75" spans="1:22" x14ac:dyDescent="0.25">
      <c r="A75" s="181">
        <v>71</v>
      </c>
      <c r="B75" s="182">
        <f>'X. Satser pensjonstilskudd'!B75</f>
        <v>0</v>
      </c>
      <c r="C75" s="183">
        <f>'X. Satser pensjonstilskudd'!C75</f>
        <v>0</v>
      </c>
      <c r="D75" s="183" t="str">
        <f>IFERROR(_xlfn.XLOOKUP($C75,factPensjon[Virksomhetsnr.],factPensjon[Forpliktelser]),"")</f>
        <v/>
      </c>
      <c r="E75" s="18">
        <f>SUMIFS(BasilRadata[Heltidsplasser
0-2],BasilRadata[År],'0. Oppsett'!$C$9,BasilRadata[1B. Organisasjonsnummer:],$C75)</f>
        <v>0</v>
      </c>
      <c r="F75" s="23">
        <f>'4. Selvkost og satser'!$B$55</f>
        <v>316180.61632690748</v>
      </c>
      <c r="G75" s="18">
        <f>SUMIFS(BasilRadata[Heltidsplasser
3-6],BasilRadata[År],'0. Oppsett'!$C$9,BasilRadata[1B. Organisasjonsnummer:],$C75)</f>
        <v>0</v>
      </c>
      <c r="H75" s="23">
        <f>'4. Selvkost og satser'!$B$56</f>
        <v>170582.7774748485</v>
      </c>
      <c r="I75" s="185">
        <f t="shared" si="5"/>
        <v>0</v>
      </c>
      <c r="J75" s="184">
        <f>SUMIFS(BasilRadata[8E. Oppgi antall årsverk barnehagen har pensjonsforpliktelser for:],'1. BASIL-rådata'!$I$3:$I$500,'X. Satser pensjonstilskudd'!$C75,BasilRadata[År],'0. Oppsett'!$C$9)</f>
        <v>0</v>
      </c>
      <c r="K75" s="184" t="str">
        <f>_xlfn.XLOOKUP($C75,'X. Satser pensjonstilskudd'!$C$5:$C$224,'X. Satser pensjonstilskudd'!$I$5:$I$224)</f>
        <v/>
      </c>
      <c r="L75" s="73" t="e">
        <f t="shared" si="6"/>
        <v>#VALUE!</v>
      </c>
      <c r="M75" s="186">
        <f t="shared" si="7"/>
        <v>0</v>
      </c>
      <c r="N75" s="187">
        <f>IFERROR(M75*'0. Oppsett'!$C$30,0)</f>
        <v>0</v>
      </c>
      <c r="O75" s="25">
        <v>0</v>
      </c>
      <c r="P75" s="97"/>
      <c r="Q75" s="97"/>
      <c r="R75" s="97"/>
      <c r="S75" s="97">
        <v>0</v>
      </c>
      <c r="T75" s="25">
        <v>0</v>
      </c>
      <c r="U75" s="188">
        <v>0</v>
      </c>
      <c r="V75" s="189">
        <f t="shared" ref="V75:V138" si="8">IFERROR(IF(B75="",0,I75+K75+N75+O75+T75+U75),0)</f>
        <v>0</v>
      </c>
    </row>
    <row r="76" spans="1:22" x14ac:dyDescent="0.25">
      <c r="A76" s="181">
        <v>72</v>
      </c>
      <c r="B76" s="182">
        <f>'X. Satser pensjonstilskudd'!B76</f>
        <v>0</v>
      </c>
      <c r="C76" s="183">
        <f>'X. Satser pensjonstilskudd'!C76</f>
        <v>0</v>
      </c>
      <c r="D76" s="183" t="str">
        <f>IFERROR(_xlfn.XLOOKUP($C76,factPensjon[Virksomhetsnr.],factPensjon[Forpliktelser]),"")</f>
        <v/>
      </c>
      <c r="E76" s="18">
        <f>SUMIFS(BasilRadata[Heltidsplasser
0-2],BasilRadata[År],'0. Oppsett'!$C$9,BasilRadata[1B. Organisasjonsnummer:],$C76)</f>
        <v>0</v>
      </c>
      <c r="F76" s="23">
        <f>'4. Selvkost og satser'!$B$55</f>
        <v>316180.61632690748</v>
      </c>
      <c r="G76" s="18">
        <f>SUMIFS(BasilRadata[Heltidsplasser
3-6],BasilRadata[År],'0. Oppsett'!$C$9,BasilRadata[1B. Organisasjonsnummer:],$C76)</f>
        <v>0</v>
      </c>
      <c r="H76" s="23">
        <f>'4. Selvkost og satser'!$B$56</f>
        <v>170582.7774748485</v>
      </c>
      <c r="I76" s="185">
        <f t="shared" si="5"/>
        <v>0</v>
      </c>
      <c r="J76" s="184">
        <f>SUMIFS(BasilRadata[8E. Oppgi antall årsverk barnehagen har pensjonsforpliktelser for:],'1. BASIL-rådata'!$I$3:$I$500,'X. Satser pensjonstilskudd'!$C76,BasilRadata[År],'0. Oppsett'!$C$9)</f>
        <v>0</v>
      </c>
      <c r="K76" s="184" t="str">
        <f>_xlfn.XLOOKUP($C76,'X. Satser pensjonstilskudd'!$C$5:$C$224,'X. Satser pensjonstilskudd'!$I$5:$I$224)</f>
        <v/>
      </c>
      <c r="L76" s="73" t="e">
        <f t="shared" si="6"/>
        <v>#VALUE!</v>
      </c>
      <c r="M76" s="186">
        <f t="shared" si="7"/>
        <v>0</v>
      </c>
      <c r="N76" s="187">
        <f>IFERROR(M76*'0. Oppsett'!$C$30,0)</f>
        <v>0</v>
      </c>
      <c r="O76" s="25">
        <v>0</v>
      </c>
      <c r="P76" s="97"/>
      <c r="Q76" s="97"/>
      <c r="R76" s="97"/>
      <c r="S76" s="97">
        <v>0</v>
      </c>
      <c r="T76" s="25">
        <v>0</v>
      </c>
      <c r="U76" s="188">
        <v>0</v>
      </c>
      <c r="V76" s="189">
        <f t="shared" si="8"/>
        <v>0</v>
      </c>
    </row>
    <row r="77" spans="1:22" x14ac:dyDescent="0.25">
      <c r="A77" s="181">
        <v>73</v>
      </c>
      <c r="B77" s="182">
        <f>'X. Satser pensjonstilskudd'!B77</f>
        <v>0</v>
      </c>
      <c r="C77" s="183">
        <f>'X. Satser pensjonstilskudd'!C77</f>
        <v>0</v>
      </c>
      <c r="D77" s="183" t="str">
        <f>IFERROR(_xlfn.XLOOKUP($C77,factPensjon[Virksomhetsnr.],factPensjon[Forpliktelser]),"")</f>
        <v/>
      </c>
      <c r="E77" s="18">
        <f>SUMIFS(BasilRadata[Heltidsplasser
0-2],BasilRadata[År],'0. Oppsett'!$C$9,BasilRadata[1B. Organisasjonsnummer:],$C77)</f>
        <v>0</v>
      </c>
      <c r="F77" s="23">
        <f>'4. Selvkost og satser'!$B$55</f>
        <v>316180.61632690748</v>
      </c>
      <c r="G77" s="18">
        <f>SUMIFS(BasilRadata[Heltidsplasser
3-6],BasilRadata[År],'0. Oppsett'!$C$9,BasilRadata[1B. Organisasjonsnummer:],$C77)</f>
        <v>0</v>
      </c>
      <c r="H77" s="23">
        <f>'4. Selvkost og satser'!$B$56</f>
        <v>170582.7774748485</v>
      </c>
      <c r="I77" s="185">
        <f t="shared" si="5"/>
        <v>0</v>
      </c>
      <c r="J77" s="184">
        <f>SUMIFS(BasilRadata[8E. Oppgi antall årsverk barnehagen har pensjonsforpliktelser for:],'1. BASIL-rådata'!$I$3:$I$500,'X. Satser pensjonstilskudd'!$C77,BasilRadata[År],'0. Oppsett'!$C$9)</f>
        <v>0</v>
      </c>
      <c r="K77" s="184" t="str">
        <f>_xlfn.XLOOKUP($C77,'X. Satser pensjonstilskudd'!$C$5:$C$224,'X. Satser pensjonstilskudd'!$I$5:$I$224)</f>
        <v/>
      </c>
      <c r="L77" s="73" t="e">
        <f t="shared" si="6"/>
        <v>#VALUE!</v>
      </c>
      <c r="M77" s="186">
        <f t="shared" si="7"/>
        <v>0</v>
      </c>
      <c r="N77" s="187">
        <f>IFERROR(M77*'0. Oppsett'!$C$30,0)</f>
        <v>0</v>
      </c>
      <c r="O77" s="25">
        <v>0</v>
      </c>
      <c r="P77" s="97"/>
      <c r="Q77" s="97"/>
      <c r="R77" s="97"/>
      <c r="S77" s="97">
        <v>0</v>
      </c>
      <c r="T77" s="25">
        <v>0</v>
      </c>
      <c r="U77" s="188">
        <v>0</v>
      </c>
      <c r="V77" s="189">
        <f t="shared" si="8"/>
        <v>0</v>
      </c>
    </row>
    <row r="78" spans="1:22" x14ac:dyDescent="0.25">
      <c r="A78" s="181">
        <v>74</v>
      </c>
      <c r="B78" s="182">
        <f>'X. Satser pensjonstilskudd'!B78</f>
        <v>0</v>
      </c>
      <c r="C78" s="183">
        <f>'X. Satser pensjonstilskudd'!C78</f>
        <v>0</v>
      </c>
      <c r="D78" s="183" t="str">
        <f>IFERROR(_xlfn.XLOOKUP($C78,factPensjon[Virksomhetsnr.],factPensjon[Forpliktelser]),"")</f>
        <v/>
      </c>
      <c r="E78" s="18">
        <f>SUMIFS(BasilRadata[Heltidsplasser
0-2],BasilRadata[År],'0. Oppsett'!$C$9,BasilRadata[1B. Organisasjonsnummer:],$C78)</f>
        <v>0</v>
      </c>
      <c r="F78" s="23">
        <f>'4. Selvkost og satser'!$B$55</f>
        <v>316180.61632690748</v>
      </c>
      <c r="G78" s="18">
        <f>SUMIFS(BasilRadata[Heltidsplasser
3-6],BasilRadata[År],'0. Oppsett'!$C$9,BasilRadata[1B. Organisasjonsnummer:],$C78)</f>
        <v>0</v>
      </c>
      <c r="H78" s="23">
        <f>'4. Selvkost og satser'!$B$56</f>
        <v>170582.7774748485</v>
      </c>
      <c r="I78" s="185">
        <f t="shared" si="5"/>
        <v>0</v>
      </c>
      <c r="J78" s="184">
        <f>SUMIFS(BasilRadata[8E. Oppgi antall årsverk barnehagen har pensjonsforpliktelser for:],'1. BASIL-rådata'!$I$3:$I$500,'X. Satser pensjonstilskudd'!$C78,BasilRadata[År],'0. Oppsett'!$C$9)</f>
        <v>0</v>
      </c>
      <c r="K78" s="184" t="str">
        <f>_xlfn.XLOOKUP($C78,'X. Satser pensjonstilskudd'!$C$5:$C$224,'X. Satser pensjonstilskudd'!$I$5:$I$224)</f>
        <v/>
      </c>
      <c r="L78" s="73" t="e">
        <f t="shared" si="6"/>
        <v>#VALUE!</v>
      </c>
      <c r="M78" s="186">
        <f t="shared" si="7"/>
        <v>0</v>
      </c>
      <c r="N78" s="187">
        <f>IFERROR(M78*'0. Oppsett'!$C$30,0)</f>
        <v>0</v>
      </c>
      <c r="O78" s="25">
        <v>0</v>
      </c>
      <c r="P78" s="97"/>
      <c r="Q78" s="97"/>
      <c r="R78" s="97"/>
      <c r="S78" s="97">
        <v>0</v>
      </c>
      <c r="T78" s="25">
        <v>0</v>
      </c>
      <c r="U78" s="188">
        <v>0</v>
      </c>
      <c r="V78" s="189">
        <f t="shared" si="8"/>
        <v>0</v>
      </c>
    </row>
    <row r="79" spans="1:22" x14ac:dyDescent="0.25">
      <c r="A79" s="181">
        <v>75</v>
      </c>
      <c r="B79" s="182">
        <f>'X. Satser pensjonstilskudd'!B79</f>
        <v>0</v>
      </c>
      <c r="C79" s="183">
        <f>'X. Satser pensjonstilskudd'!C79</f>
        <v>0</v>
      </c>
      <c r="D79" s="183" t="str">
        <f>IFERROR(_xlfn.XLOOKUP($C79,factPensjon[Virksomhetsnr.],factPensjon[Forpliktelser]),"")</f>
        <v/>
      </c>
      <c r="E79" s="18">
        <f>SUMIFS(BasilRadata[Heltidsplasser
0-2],BasilRadata[År],'0. Oppsett'!$C$9,BasilRadata[1B. Organisasjonsnummer:],$C79)</f>
        <v>0</v>
      </c>
      <c r="F79" s="23">
        <f>'4. Selvkost og satser'!$B$55</f>
        <v>316180.61632690748</v>
      </c>
      <c r="G79" s="18">
        <f>SUMIFS(BasilRadata[Heltidsplasser
3-6],BasilRadata[År],'0. Oppsett'!$C$9,BasilRadata[1B. Organisasjonsnummer:],$C79)</f>
        <v>0</v>
      </c>
      <c r="H79" s="23">
        <f>'4. Selvkost og satser'!$B$56</f>
        <v>170582.7774748485</v>
      </c>
      <c r="I79" s="185">
        <f t="shared" si="5"/>
        <v>0</v>
      </c>
      <c r="J79" s="184">
        <f>SUMIFS(BasilRadata[8E. Oppgi antall årsverk barnehagen har pensjonsforpliktelser for:],'1. BASIL-rådata'!$I$3:$I$500,'X. Satser pensjonstilskudd'!$C79,BasilRadata[År],'0. Oppsett'!$C$9)</f>
        <v>0</v>
      </c>
      <c r="K79" s="184" t="str">
        <f>_xlfn.XLOOKUP($C79,'X. Satser pensjonstilskudd'!$C$5:$C$224,'X. Satser pensjonstilskudd'!$I$5:$I$224)</f>
        <v/>
      </c>
      <c r="L79" s="73" t="e">
        <f t="shared" si="6"/>
        <v>#VALUE!</v>
      </c>
      <c r="M79" s="186">
        <f t="shared" si="7"/>
        <v>0</v>
      </c>
      <c r="N79" s="187">
        <f>IFERROR(M79*'0. Oppsett'!$C$30,0)</f>
        <v>0</v>
      </c>
      <c r="O79" s="25">
        <v>0</v>
      </c>
      <c r="P79" s="97"/>
      <c r="Q79" s="97"/>
      <c r="R79" s="97"/>
      <c r="S79" s="97">
        <v>0</v>
      </c>
      <c r="T79" s="25">
        <v>0</v>
      </c>
      <c r="U79" s="188">
        <v>0</v>
      </c>
      <c r="V79" s="189">
        <f t="shared" si="8"/>
        <v>0</v>
      </c>
    </row>
    <row r="80" spans="1:22" x14ac:dyDescent="0.25">
      <c r="A80" s="181">
        <v>76</v>
      </c>
      <c r="B80" s="182">
        <f>'X. Satser pensjonstilskudd'!B80</f>
        <v>0</v>
      </c>
      <c r="C80" s="183">
        <f>'X. Satser pensjonstilskudd'!C80</f>
        <v>0</v>
      </c>
      <c r="D80" s="183" t="str">
        <f>IFERROR(_xlfn.XLOOKUP($C80,factPensjon[Virksomhetsnr.],factPensjon[Forpliktelser]),"")</f>
        <v/>
      </c>
      <c r="E80" s="18">
        <f>SUMIFS(BasilRadata[Heltidsplasser
0-2],BasilRadata[År],'0. Oppsett'!$C$9,BasilRadata[1B. Organisasjonsnummer:],$C80)</f>
        <v>0</v>
      </c>
      <c r="F80" s="23">
        <f>'4. Selvkost og satser'!$B$55</f>
        <v>316180.61632690748</v>
      </c>
      <c r="G80" s="18">
        <f>SUMIFS(BasilRadata[Heltidsplasser
3-6],BasilRadata[År],'0. Oppsett'!$C$9,BasilRadata[1B. Organisasjonsnummer:],$C80)</f>
        <v>0</v>
      </c>
      <c r="H80" s="23">
        <f>'4. Selvkost og satser'!$B$56</f>
        <v>170582.7774748485</v>
      </c>
      <c r="I80" s="185">
        <f t="shared" si="5"/>
        <v>0</v>
      </c>
      <c r="J80" s="184">
        <f>SUMIFS(BasilRadata[8E. Oppgi antall årsverk barnehagen har pensjonsforpliktelser for:],'1. BASIL-rådata'!$I$3:$I$500,'X. Satser pensjonstilskudd'!$C80,BasilRadata[År],'0. Oppsett'!$C$9)</f>
        <v>0</v>
      </c>
      <c r="K80" s="184" t="str">
        <f>_xlfn.XLOOKUP($C80,'X. Satser pensjonstilskudd'!$C$5:$C$224,'X. Satser pensjonstilskudd'!$I$5:$I$224)</f>
        <v/>
      </c>
      <c r="L80" s="73" t="e">
        <f t="shared" si="6"/>
        <v>#VALUE!</v>
      </c>
      <c r="M80" s="186">
        <f t="shared" si="7"/>
        <v>0</v>
      </c>
      <c r="N80" s="187">
        <f>IFERROR(M80*'0. Oppsett'!$C$30,0)</f>
        <v>0</v>
      </c>
      <c r="O80" s="25">
        <v>0</v>
      </c>
      <c r="P80" s="97"/>
      <c r="Q80" s="97"/>
      <c r="R80" s="97"/>
      <c r="S80" s="97">
        <v>0</v>
      </c>
      <c r="T80" s="25">
        <v>0</v>
      </c>
      <c r="U80" s="188">
        <v>0</v>
      </c>
      <c r="V80" s="189">
        <f t="shared" si="8"/>
        <v>0</v>
      </c>
    </row>
    <row r="81" spans="1:22" x14ac:dyDescent="0.25">
      <c r="A81" s="181">
        <v>77</v>
      </c>
      <c r="B81" s="182">
        <f>'X. Satser pensjonstilskudd'!B81</f>
        <v>0</v>
      </c>
      <c r="C81" s="183">
        <f>'X. Satser pensjonstilskudd'!C81</f>
        <v>0</v>
      </c>
      <c r="D81" s="183" t="str">
        <f>IFERROR(_xlfn.XLOOKUP($C81,factPensjon[Virksomhetsnr.],factPensjon[Forpliktelser]),"")</f>
        <v/>
      </c>
      <c r="E81" s="18">
        <f>SUMIFS(BasilRadata[Heltidsplasser
0-2],BasilRadata[År],'0. Oppsett'!$C$9,BasilRadata[1B. Organisasjonsnummer:],$C81)</f>
        <v>0</v>
      </c>
      <c r="F81" s="23">
        <f>'4. Selvkost og satser'!$B$55</f>
        <v>316180.61632690748</v>
      </c>
      <c r="G81" s="18">
        <f>SUMIFS(BasilRadata[Heltidsplasser
3-6],BasilRadata[År],'0. Oppsett'!$C$9,BasilRadata[1B. Organisasjonsnummer:],$C81)</f>
        <v>0</v>
      </c>
      <c r="H81" s="23">
        <f>'4. Selvkost og satser'!$B$56</f>
        <v>170582.7774748485</v>
      </c>
      <c r="I81" s="185">
        <f t="shared" si="5"/>
        <v>0</v>
      </c>
      <c r="J81" s="184">
        <f>SUMIFS(BasilRadata[8E. Oppgi antall årsverk barnehagen har pensjonsforpliktelser for:],'1. BASIL-rådata'!$I$3:$I$500,'X. Satser pensjonstilskudd'!$C81,BasilRadata[År],'0. Oppsett'!$C$9)</f>
        <v>0</v>
      </c>
      <c r="K81" s="184" t="str">
        <f>_xlfn.XLOOKUP($C81,'X. Satser pensjonstilskudd'!$C$5:$C$224,'X. Satser pensjonstilskudd'!$I$5:$I$224)</f>
        <v/>
      </c>
      <c r="L81" s="73" t="e">
        <f t="shared" si="6"/>
        <v>#VALUE!</v>
      </c>
      <c r="M81" s="186">
        <f t="shared" si="7"/>
        <v>0</v>
      </c>
      <c r="N81" s="187">
        <f>IFERROR(M81*'0. Oppsett'!$C$30,0)</f>
        <v>0</v>
      </c>
      <c r="O81" s="25">
        <v>0</v>
      </c>
      <c r="P81" s="97"/>
      <c r="Q81" s="97"/>
      <c r="R81" s="97"/>
      <c r="S81" s="97">
        <v>0</v>
      </c>
      <c r="T81" s="25">
        <v>0</v>
      </c>
      <c r="U81" s="188">
        <v>0</v>
      </c>
      <c r="V81" s="189">
        <f t="shared" si="8"/>
        <v>0</v>
      </c>
    </row>
    <row r="82" spans="1:22" x14ac:dyDescent="0.25">
      <c r="A82" s="181">
        <v>78</v>
      </c>
      <c r="B82" s="182">
        <f>'X. Satser pensjonstilskudd'!B82</f>
        <v>0</v>
      </c>
      <c r="C82" s="183">
        <f>'X. Satser pensjonstilskudd'!C82</f>
        <v>0</v>
      </c>
      <c r="D82" s="183" t="str">
        <f>IFERROR(_xlfn.XLOOKUP($C82,factPensjon[Virksomhetsnr.],factPensjon[Forpliktelser]),"")</f>
        <v/>
      </c>
      <c r="E82" s="18">
        <f>SUMIFS(BasilRadata[Heltidsplasser
0-2],BasilRadata[År],'0. Oppsett'!$C$9,BasilRadata[1B. Organisasjonsnummer:],$C82)</f>
        <v>0</v>
      </c>
      <c r="F82" s="23">
        <f>'4. Selvkost og satser'!$B$55</f>
        <v>316180.61632690748</v>
      </c>
      <c r="G82" s="18">
        <f>SUMIFS(BasilRadata[Heltidsplasser
3-6],BasilRadata[År],'0. Oppsett'!$C$9,BasilRadata[1B. Organisasjonsnummer:],$C82)</f>
        <v>0</v>
      </c>
      <c r="H82" s="23">
        <f>'4. Selvkost og satser'!$B$56</f>
        <v>170582.7774748485</v>
      </c>
      <c r="I82" s="185">
        <f t="shared" si="5"/>
        <v>0</v>
      </c>
      <c r="J82" s="184">
        <f>SUMIFS(BasilRadata[8E. Oppgi antall årsverk barnehagen har pensjonsforpliktelser for:],'1. BASIL-rådata'!$I$3:$I$500,'X. Satser pensjonstilskudd'!$C82,BasilRadata[År],'0. Oppsett'!$C$9)</f>
        <v>0</v>
      </c>
      <c r="K82" s="184" t="str">
        <f>_xlfn.XLOOKUP($C82,'X. Satser pensjonstilskudd'!$C$5:$C$224,'X. Satser pensjonstilskudd'!$I$5:$I$224)</f>
        <v/>
      </c>
      <c r="L82" s="73" t="e">
        <f t="shared" si="6"/>
        <v>#VALUE!</v>
      </c>
      <c r="M82" s="186">
        <f t="shared" si="7"/>
        <v>0</v>
      </c>
      <c r="N82" s="187">
        <f>IFERROR(M82*'0. Oppsett'!$C$30,0)</f>
        <v>0</v>
      </c>
      <c r="O82" s="25">
        <v>0</v>
      </c>
      <c r="P82" s="97"/>
      <c r="Q82" s="97"/>
      <c r="R82" s="97"/>
      <c r="S82" s="97">
        <v>0</v>
      </c>
      <c r="T82" s="25">
        <v>0</v>
      </c>
      <c r="U82" s="188">
        <v>0</v>
      </c>
      <c r="V82" s="189">
        <f t="shared" si="8"/>
        <v>0</v>
      </c>
    </row>
    <row r="83" spans="1:22" x14ac:dyDescent="0.25">
      <c r="A83" s="181">
        <v>79</v>
      </c>
      <c r="B83" s="182">
        <f>'X. Satser pensjonstilskudd'!B83</f>
        <v>0</v>
      </c>
      <c r="C83" s="183">
        <f>'X. Satser pensjonstilskudd'!C83</f>
        <v>0</v>
      </c>
      <c r="D83" s="183" t="str">
        <f>IFERROR(_xlfn.XLOOKUP($C83,factPensjon[Virksomhetsnr.],factPensjon[Forpliktelser]),"")</f>
        <v/>
      </c>
      <c r="E83" s="18">
        <f>SUMIFS(BasilRadata[Heltidsplasser
0-2],BasilRadata[År],'0. Oppsett'!$C$9,BasilRadata[1B. Organisasjonsnummer:],$C83)</f>
        <v>0</v>
      </c>
      <c r="F83" s="23">
        <f>'4. Selvkost og satser'!$B$55</f>
        <v>316180.61632690748</v>
      </c>
      <c r="G83" s="18">
        <f>SUMIFS(BasilRadata[Heltidsplasser
3-6],BasilRadata[År],'0. Oppsett'!$C$9,BasilRadata[1B. Organisasjonsnummer:],$C83)</f>
        <v>0</v>
      </c>
      <c r="H83" s="23">
        <f>'4. Selvkost og satser'!$B$56</f>
        <v>170582.7774748485</v>
      </c>
      <c r="I83" s="185">
        <f t="shared" si="5"/>
        <v>0</v>
      </c>
      <c r="J83" s="184">
        <f>SUMIFS(BasilRadata[8E. Oppgi antall årsverk barnehagen har pensjonsforpliktelser for:],'1. BASIL-rådata'!$I$3:$I$500,'X. Satser pensjonstilskudd'!$C83,BasilRadata[År],'0. Oppsett'!$C$9)</f>
        <v>0</v>
      </c>
      <c r="K83" s="184" t="str">
        <f>_xlfn.XLOOKUP($C83,'X. Satser pensjonstilskudd'!$C$5:$C$224,'X. Satser pensjonstilskudd'!$I$5:$I$224)</f>
        <v/>
      </c>
      <c r="L83" s="73" t="e">
        <f t="shared" si="6"/>
        <v>#VALUE!</v>
      </c>
      <c r="M83" s="186">
        <f t="shared" si="7"/>
        <v>0</v>
      </c>
      <c r="N83" s="187">
        <f>IFERROR(M83*'0. Oppsett'!$C$30,0)</f>
        <v>0</v>
      </c>
      <c r="O83" s="25">
        <v>0</v>
      </c>
      <c r="P83" s="97"/>
      <c r="Q83" s="97"/>
      <c r="R83" s="97"/>
      <c r="S83" s="97">
        <v>0</v>
      </c>
      <c r="T83" s="25">
        <v>0</v>
      </c>
      <c r="U83" s="188">
        <v>0</v>
      </c>
      <c r="V83" s="189">
        <f t="shared" si="8"/>
        <v>0</v>
      </c>
    </row>
    <row r="84" spans="1:22" x14ac:dyDescent="0.25">
      <c r="A84" s="181">
        <v>80</v>
      </c>
      <c r="B84" s="182">
        <f>'X. Satser pensjonstilskudd'!B84</f>
        <v>0</v>
      </c>
      <c r="C84" s="183">
        <f>'X. Satser pensjonstilskudd'!C84</f>
        <v>0</v>
      </c>
      <c r="D84" s="183" t="str">
        <f>IFERROR(_xlfn.XLOOKUP($C84,factPensjon[Virksomhetsnr.],factPensjon[Forpliktelser]),"")</f>
        <v/>
      </c>
      <c r="E84" s="18">
        <f>SUMIFS(BasilRadata[Heltidsplasser
0-2],BasilRadata[År],'0. Oppsett'!$C$9,BasilRadata[1B. Organisasjonsnummer:],$C84)</f>
        <v>0</v>
      </c>
      <c r="F84" s="23">
        <f>'4. Selvkost og satser'!$B$55</f>
        <v>316180.61632690748</v>
      </c>
      <c r="G84" s="18">
        <f>SUMIFS(BasilRadata[Heltidsplasser
3-6],BasilRadata[År],'0. Oppsett'!$C$9,BasilRadata[1B. Organisasjonsnummer:],$C84)</f>
        <v>0</v>
      </c>
      <c r="H84" s="23">
        <f>'4. Selvkost og satser'!$B$56</f>
        <v>170582.7774748485</v>
      </c>
      <c r="I84" s="185">
        <f t="shared" si="5"/>
        <v>0</v>
      </c>
      <c r="J84" s="184">
        <f>SUMIFS(BasilRadata[8E. Oppgi antall årsverk barnehagen har pensjonsforpliktelser for:],'1. BASIL-rådata'!$I$3:$I$500,'X. Satser pensjonstilskudd'!$C84,BasilRadata[År],'0. Oppsett'!$C$9)</f>
        <v>0</v>
      </c>
      <c r="K84" s="184" t="str">
        <f>_xlfn.XLOOKUP($C84,'X. Satser pensjonstilskudd'!$C$5:$C$224,'X. Satser pensjonstilskudd'!$I$5:$I$224)</f>
        <v/>
      </c>
      <c r="L84" s="73" t="e">
        <f t="shared" si="6"/>
        <v>#VALUE!</v>
      </c>
      <c r="M84" s="186">
        <f t="shared" si="7"/>
        <v>0</v>
      </c>
      <c r="N84" s="187">
        <f>IFERROR(M84*'0. Oppsett'!$C$30,0)</f>
        <v>0</v>
      </c>
      <c r="O84" s="25">
        <v>0</v>
      </c>
      <c r="P84" s="97"/>
      <c r="Q84" s="97"/>
      <c r="R84" s="97"/>
      <c r="S84" s="97">
        <v>0</v>
      </c>
      <c r="T84" s="25">
        <v>0</v>
      </c>
      <c r="U84" s="188">
        <v>0</v>
      </c>
      <c r="V84" s="189">
        <f t="shared" si="8"/>
        <v>0</v>
      </c>
    </row>
    <row r="85" spans="1:22" x14ac:dyDescent="0.25">
      <c r="A85" s="181">
        <v>81</v>
      </c>
      <c r="B85" s="182">
        <f>'X. Satser pensjonstilskudd'!B85</f>
        <v>0</v>
      </c>
      <c r="C85" s="183">
        <f>'X. Satser pensjonstilskudd'!C85</f>
        <v>0</v>
      </c>
      <c r="D85" s="183" t="str">
        <f>IFERROR(_xlfn.XLOOKUP($C85,factPensjon[Virksomhetsnr.],factPensjon[Forpliktelser]),"")</f>
        <v/>
      </c>
      <c r="E85" s="18">
        <f>SUMIFS(BasilRadata[Heltidsplasser
0-2],BasilRadata[År],'0. Oppsett'!$C$9,BasilRadata[1B. Organisasjonsnummer:],$C85)</f>
        <v>0</v>
      </c>
      <c r="F85" s="23">
        <f>'4. Selvkost og satser'!$B$55</f>
        <v>316180.61632690748</v>
      </c>
      <c r="G85" s="18">
        <f>SUMIFS(BasilRadata[Heltidsplasser
3-6],BasilRadata[År],'0. Oppsett'!$C$9,BasilRadata[1B. Organisasjonsnummer:],$C85)</f>
        <v>0</v>
      </c>
      <c r="H85" s="23">
        <f>'4. Selvkost og satser'!$B$56</f>
        <v>170582.7774748485</v>
      </c>
      <c r="I85" s="185">
        <f t="shared" si="5"/>
        <v>0</v>
      </c>
      <c r="J85" s="184">
        <f>SUMIFS(BasilRadata[8E. Oppgi antall årsverk barnehagen har pensjonsforpliktelser for:],'1. BASIL-rådata'!$I$3:$I$500,'X. Satser pensjonstilskudd'!$C85,BasilRadata[År],'0. Oppsett'!$C$9)</f>
        <v>0</v>
      </c>
      <c r="K85" s="184" t="str">
        <f>_xlfn.XLOOKUP($C85,'X. Satser pensjonstilskudd'!$C$5:$C$224,'X. Satser pensjonstilskudd'!$I$5:$I$224)</f>
        <v/>
      </c>
      <c r="L85" s="73" t="e">
        <f t="shared" si="6"/>
        <v>#VALUE!</v>
      </c>
      <c r="M85" s="186">
        <f t="shared" si="7"/>
        <v>0</v>
      </c>
      <c r="N85" s="187">
        <f>IFERROR(M85*'0. Oppsett'!$C$30,0)</f>
        <v>0</v>
      </c>
      <c r="O85" s="25">
        <v>0</v>
      </c>
      <c r="P85" s="97"/>
      <c r="Q85" s="97"/>
      <c r="R85" s="97"/>
      <c r="S85" s="97">
        <v>0</v>
      </c>
      <c r="T85" s="25">
        <v>0</v>
      </c>
      <c r="U85" s="188">
        <v>0</v>
      </c>
      <c r="V85" s="189">
        <f t="shared" si="8"/>
        <v>0</v>
      </c>
    </row>
    <row r="86" spans="1:22" x14ac:dyDescent="0.25">
      <c r="A86" s="181">
        <v>82</v>
      </c>
      <c r="B86" s="182">
        <f>'X. Satser pensjonstilskudd'!B86</f>
        <v>0</v>
      </c>
      <c r="C86" s="183">
        <f>'X. Satser pensjonstilskudd'!C86</f>
        <v>0</v>
      </c>
      <c r="D86" s="183" t="str">
        <f>IFERROR(_xlfn.XLOOKUP($C86,factPensjon[Virksomhetsnr.],factPensjon[Forpliktelser]),"")</f>
        <v/>
      </c>
      <c r="E86" s="18">
        <f>SUMIFS(BasilRadata[Heltidsplasser
0-2],BasilRadata[År],'0. Oppsett'!$C$9,BasilRadata[1B. Organisasjonsnummer:],$C86)</f>
        <v>0</v>
      </c>
      <c r="F86" s="23">
        <f>'4. Selvkost og satser'!$B$55</f>
        <v>316180.61632690748</v>
      </c>
      <c r="G86" s="18">
        <f>SUMIFS(BasilRadata[Heltidsplasser
3-6],BasilRadata[År],'0. Oppsett'!$C$9,BasilRadata[1B. Organisasjonsnummer:],$C86)</f>
        <v>0</v>
      </c>
      <c r="H86" s="23">
        <f>'4. Selvkost og satser'!$B$56</f>
        <v>170582.7774748485</v>
      </c>
      <c r="I86" s="185">
        <f t="shared" si="5"/>
        <v>0</v>
      </c>
      <c r="J86" s="184">
        <f>SUMIFS(BasilRadata[8E. Oppgi antall årsverk barnehagen har pensjonsforpliktelser for:],'1. BASIL-rådata'!$I$3:$I$500,'X. Satser pensjonstilskudd'!$C86,BasilRadata[År],'0. Oppsett'!$C$9)</f>
        <v>0</v>
      </c>
      <c r="K86" s="184" t="str">
        <f>_xlfn.XLOOKUP($C86,'X. Satser pensjonstilskudd'!$C$5:$C$224,'X. Satser pensjonstilskudd'!$I$5:$I$224)</f>
        <v/>
      </c>
      <c r="L86" s="73" t="e">
        <f t="shared" si="6"/>
        <v>#VALUE!</v>
      </c>
      <c r="M86" s="186">
        <f t="shared" si="7"/>
        <v>0</v>
      </c>
      <c r="N86" s="187">
        <f>IFERROR(M86*'0. Oppsett'!$C$30,0)</f>
        <v>0</v>
      </c>
      <c r="O86" s="25">
        <v>0</v>
      </c>
      <c r="P86" s="97"/>
      <c r="Q86" s="97"/>
      <c r="R86" s="97"/>
      <c r="S86" s="97">
        <v>0</v>
      </c>
      <c r="T86" s="25">
        <v>0</v>
      </c>
      <c r="U86" s="188">
        <v>0</v>
      </c>
      <c r="V86" s="189">
        <f t="shared" si="8"/>
        <v>0</v>
      </c>
    </row>
    <row r="87" spans="1:22" x14ac:dyDescent="0.25">
      <c r="A87" s="181">
        <v>83</v>
      </c>
      <c r="B87" s="182">
        <f>'X. Satser pensjonstilskudd'!B87</f>
        <v>0</v>
      </c>
      <c r="C87" s="183">
        <f>'X. Satser pensjonstilskudd'!C87</f>
        <v>0</v>
      </c>
      <c r="D87" s="183" t="str">
        <f>IFERROR(_xlfn.XLOOKUP($C87,factPensjon[Virksomhetsnr.],factPensjon[Forpliktelser]),"")</f>
        <v/>
      </c>
      <c r="E87" s="18">
        <f>SUMIFS(BasilRadata[Heltidsplasser
0-2],BasilRadata[År],'0. Oppsett'!$C$9,BasilRadata[1B. Organisasjonsnummer:],$C87)</f>
        <v>0</v>
      </c>
      <c r="F87" s="23">
        <f>'4. Selvkost og satser'!$B$55</f>
        <v>316180.61632690748</v>
      </c>
      <c r="G87" s="18">
        <f>SUMIFS(BasilRadata[Heltidsplasser
3-6],BasilRadata[År],'0. Oppsett'!$C$9,BasilRadata[1B. Organisasjonsnummer:],$C87)</f>
        <v>0</v>
      </c>
      <c r="H87" s="23">
        <f>'4. Selvkost og satser'!$B$56</f>
        <v>170582.7774748485</v>
      </c>
      <c r="I87" s="185">
        <f t="shared" si="5"/>
        <v>0</v>
      </c>
      <c r="J87" s="184">
        <f>SUMIFS(BasilRadata[8E. Oppgi antall årsverk barnehagen har pensjonsforpliktelser for:],'1. BASIL-rådata'!$I$3:$I$500,'X. Satser pensjonstilskudd'!$C87,BasilRadata[År],'0. Oppsett'!$C$9)</f>
        <v>0</v>
      </c>
      <c r="K87" s="184" t="str">
        <f>_xlfn.XLOOKUP($C87,'X. Satser pensjonstilskudd'!$C$5:$C$224,'X. Satser pensjonstilskudd'!$I$5:$I$224)</f>
        <v/>
      </c>
      <c r="L87" s="73" t="e">
        <f t="shared" si="6"/>
        <v>#VALUE!</v>
      </c>
      <c r="M87" s="186">
        <f t="shared" si="7"/>
        <v>0</v>
      </c>
      <c r="N87" s="187">
        <f>IFERROR(M87*'0. Oppsett'!$C$30,0)</f>
        <v>0</v>
      </c>
      <c r="O87" s="25">
        <v>0</v>
      </c>
      <c r="P87" s="97"/>
      <c r="Q87" s="97"/>
      <c r="R87" s="97"/>
      <c r="S87" s="97">
        <v>0</v>
      </c>
      <c r="T87" s="25">
        <v>0</v>
      </c>
      <c r="U87" s="188">
        <v>0</v>
      </c>
      <c r="V87" s="189">
        <f t="shared" si="8"/>
        <v>0</v>
      </c>
    </row>
    <row r="88" spans="1:22" x14ac:dyDescent="0.25">
      <c r="A88" s="181">
        <v>84</v>
      </c>
      <c r="B88" s="182">
        <f>'X. Satser pensjonstilskudd'!B88</f>
        <v>0</v>
      </c>
      <c r="C88" s="183">
        <f>'X. Satser pensjonstilskudd'!C88</f>
        <v>0</v>
      </c>
      <c r="D88" s="183" t="str">
        <f>IFERROR(_xlfn.XLOOKUP($C88,factPensjon[Virksomhetsnr.],factPensjon[Forpliktelser]),"")</f>
        <v/>
      </c>
      <c r="E88" s="18">
        <f>SUMIFS(BasilRadata[Heltidsplasser
0-2],BasilRadata[År],'0. Oppsett'!$C$9,BasilRadata[1B. Organisasjonsnummer:],$C88)</f>
        <v>0</v>
      </c>
      <c r="F88" s="23">
        <f>'4. Selvkost og satser'!$B$55</f>
        <v>316180.61632690748</v>
      </c>
      <c r="G88" s="18">
        <f>SUMIFS(BasilRadata[Heltidsplasser
3-6],BasilRadata[År],'0. Oppsett'!$C$9,BasilRadata[1B. Organisasjonsnummer:],$C88)</f>
        <v>0</v>
      </c>
      <c r="H88" s="23">
        <f>'4. Selvkost og satser'!$B$56</f>
        <v>170582.7774748485</v>
      </c>
      <c r="I88" s="185">
        <f t="shared" si="5"/>
        <v>0</v>
      </c>
      <c r="J88" s="184">
        <f>SUMIFS(BasilRadata[8E. Oppgi antall årsverk barnehagen har pensjonsforpliktelser for:],'1. BASIL-rådata'!$I$3:$I$500,'X. Satser pensjonstilskudd'!$C88,BasilRadata[År],'0. Oppsett'!$C$9)</f>
        <v>0</v>
      </c>
      <c r="K88" s="184" t="str">
        <f>_xlfn.XLOOKUP($C88,'X. Satser pensjonstilskudd'!$C$5:$C$224,'X. Satser pensjonstilskudd'!$I$5:$I$224)</f>
        <v/>
      </c>
      <c r="L88" s="73" t="e">
        <f t="shared" si="6"/>
        <v>#VALUE!</v>
      </c>
      <c r="M88" s="186">
        <f t="shared" si="7"/>
        <v>0</v>
      </c>
      <c r="N88" s="187">
        <f>IFERROR(M88*'0. Oppsett'!$C$30,0)</f>
        <v>0</v>
      </c>
      <c r="O88" s="25">
        <v>0</v>
      </c>
      <c r="P88" s="97"/>
      <c r="Q88" s="97"/>
      <c r="R88" s="97"/>
      <c r="S88" s="97">
        <v>0</v>
      </c>
      <c r="T88" s="25">
        <v>0</v>
      </c>
      <c r="U88" s="188">
        <v>0</v>
      </c>
      <c r="V88" s="189">
        <f t="shared" si="8"/>
        <v>0</v>
      </c>
    </row>
    <row r="89" spans="1:22" x14ac:dyDescent="0.25">
      <c r="A89" s="181">
        <v>85</v>
      </c>
      <c r="B89" s="182">
        <f>'X. Satser pensjonstilskudd'!B89</f>
        <v>0</v>
      </c>
      <c r="C89" s="183">
        <f>'X. Satser pensjonstilskudd'!C89</f>
        <v>0</v>
      </c>
      <c r="D89" s="183" t="str">
        <f>IFERROR(_xlfn.XLOOKUP($C89,factPensjon[Virksomhetsnr.],factPensjon[Forpliktelser]),"")</f>
        <v/>
      </c>
      <c r="E89" s="18">
        <f>SUMIFS(BasilRadata[Heltidsplasser
0-2],BasilRadata[År],'0. Oppsett'!$C$9,BasilRadata[1B. Organisasjonsnummer:],$C89)</f>
        <v>0</v>
      </c>
      <c r="F89" s="23">
        <f>'4. Selvkost og satser'!$B$55</f>
        <v>316180.61632690748</v>
      </c>
      <c r="G89" s="18">
        <f>SUMIFS(BasilRadata[Heltidsplasser
3-6],BasilRadata[År],'0. Oppsett'!$C$9,BasilRadata[1B. Organisasjonsnummer:],$C89)</f>
        <v>0</v>
      </c>
      <c r="H89" s="23">
        <f>'4. Selvkost og satser'!$B$56</f>
        <v>170582.7774748485</v>
      </c>
      <c r="I89" s="185">
        <f t="shared" si="5"/>
        <v>0</v>
      </c>
      <c r="J89" s="184">
        <f>SUMIFS(BasilRadata[8E. Oppgi antall årsverk barnehagen har pensjonsforpliktelser for:],'1. BASIL-rådata'!$I$3:$I$500,'X. Satser pensjonstilskudd'!$C89,BasilRadata[År],'0. Oppsett'!$C$9)</f>
        <v>0</v>
      </c>
      <c r="K89" s="184" t="str">
        <f>_xlfn.XLOOKUP($C89,'X. Satser pensjonstilskudd'!$C$5:$C$224,'X. Satser pensjonstilskudd'!$I$5:$I$224)</f>
        <v/>
      </c>
      <c r="L89" s="73" t="e">
        <f t="shared" si="6"/>
        <v>#VALUE!</v>
      </c>
      <c r="M89" s="186">
        <f t="shared" si="7"/>
        <v>0</v>
      </c>
      <c r="N89" s="187">
        <f>IFERROR(M89*'0. Oppsett'!$C$30,0)</f>
        <v>0</v>
      </c>
      <c r="O89" s="25">
        <v>0</v>
      </c>
      <c r="P89" s="97"/>
      <c r="Q89" s="97"/>
      <c r="R89" s="97"/>
      <c r="S89" s="97">
        <v>0</v>
      </c>
      <c r="T89" s="25">
        <v>0</v>
      </c>
      <c r="U89" s="188">
        <v>0</v>
      </c>
      <c r="V89" s="189">
        <f t="shared" si="8"/>
        <v>0</v>
      </c>
    </row>
    <row r="90" spans="1:22" x14ac:dyDescent="0.25">
      <c r="A90" s="181">
        <v>86</v>
      </c>
      <c r="B90" s="182">
        <f>'X. Satser pensjonstilskudd'!B90</f>
        <v>0</v>
      </c>
      <c r="C90" s="183">
        <f>'X. Satser pensjonstilskudd'!C90</f>
        <v>0</v>
      </c>
      <c r="D90" s="183" t="str">
        <f>IFERROR(_xlfn.XLOOKUP($C90,factPensjon[Virksomhetsnr.],factPensjon[Forpliktelser]),"")</f>
        <v/>
      </c>
      <c r="E90" s="18">
        <f>SUMIFS(BasilRadata[Heltidsplasser
0-2],BasilRadata[År],'0. Oppsett'!$C$9,BasilRadata[1B. Organisasjonsnummer:],$C90)</f>
        <v>0</v>
      </c>
      <c r="F90" s="23">
        <f>'4. Selvkost og satser'!$B$55</f>
        <v>316180.61632690748</v>
      </c>
      <c r="G90" s="18">
        <f>SUMIFS(BasilRadata[Heltidsplasser
3-6],BasilRadata[År],'0. Oppsett'!$C$9,BasilRadata[1B. Organisasjonsnummer:],$C90)</f>
        <v>0</v>
      </c>
      <c r="H90" s="23">
        <f>'4. Selvkost og satser'!$B$56</f>
        <v>170582.7774748485</v>
      </c>
      <c r="I90" s="185">
        <f t="shared" si="5"/>
        <v>0</v>
      </c>
      <c r="J90" s="184">
        <f>SUMIFS(BasilRadata[8E. Oppgi antall årsverk barnehagen har pensjonsforpliktelser for:],'1. BASIL-rådata'!$I$3:$I$500,'X. Satser pensjonstilskudd'!$C90,BasilRadata[År],'0. Oppsett'!$C$9)</f>
        <v>0</v>
      </c>
      <c r="K90" s="184" t="str">
        <f>_xlfn.XLOOKUP($C90,'X. Satser pensjonstilskudd'!$C$5:$C$224,'X. Satser pensjonstilskudd'!$I$5:$I$224)</f>
        <v/>
      </c>
      <c r="L90" s="73" t="e">
        <f t="shared" si="6"/>
        <v>#VALUE!</v>
      </c>
      <c r="M90" s="186">
        <f t="shared" si="7"/>
        <v>0</v>
      </c>
      <c r="N90" s="187">
        <f>IFERROR(M90*'0. Oppsett'!$C$30,0)</f>
        <v>0</v>
      </c>
      <c r="O90" s="25">
        <v>0</v>
      </c>
      <c r="P90" s="97"/>
      <c r="Q90" s="97"/>
      <c r="R90" s="97"/>
      <c r="S90" s="97">
        <v>0</v>
      </c>
      <c r="T90" s="25">
        <v>0</v>
      </c>
      <c r="U90" s="188">
        <v>0</v>
      </c>
      <c r="V90" s="189">
        <f t="shared" si="8"/>
        <v>0</v>
      </c>
    </row>
    <row r="91" spans="1:22" x14ac:dyDescent="0.25">
      <c r="A91" s="181">
        <v>87</v>
      </c>
      <c r="B91" s="182">
        <f>'X. Satser pensjonstilskudd'!B91</f>
        <v>0</v>
      </c>
      <c r="C91" s="183">
        <f>'X. Satser pensjonstilskudd'!C91</f>
        <v>0</v>
      </c>
      <c r="D91" s="183" t="str">
        <f>IFERROR(_xlfn.XLOOKUP($C91,factPensjon[Virksomhetsnr.],factPensjon[Forpliktelser]),"")</f>
        <v/>
      </c>
      <c r="E91" s="18">
        <f>SUMIFS(BasilRadata[Heltidsplasser
0-2],BasilRadata[År],'0. Oppsett'!$C$9,BasilRadata[1B. Organisasjonsnummer:],$C91)</f>
        <v>0</v>
      </c>
      <c r="F91" s="23">
        <f>'4. Selvkost og satser'!$B$55</f>
        <v>316180.61632690748</v>
      </c>
      <c r="G91" s="18">
        <f>SUMIFS(BasilRadata[Heltidsplasser
3-6],BasilRadata[År],'0. Oppsett'!$C$9,BasilRadata[1B. Organisasjonsnummer:],$C91)</f>
        <v>0</v>
      </c>
      <c r="H91" s="23">
        <f>'4. Selvkost og satser'!$B$56</f>
        <v>170582.7774748485</v>
      </c>
      <c r="I91" s="185">
        <f t="shared" si="5"/>
        <v>0</v>
      </c>
      <c r="J91" s="184">
        <f>SUMIFS(BasilRadata[8E. Oppgi antall årsverk barnehagen har pensjonsforpliktelser for:],'1. BASIL-rådata'!$I$3:$I$500,'X. Satser pensjonstilskudd'!$C91,BasilRadata[År],'0. Oppsett'!$C$9)</f>
        <v>0</v>
      </c>
      <c r="K91" s="184" t="str">
        <f>_xlfn.XLOOKUP($C91,'X. Satser pensjonstilskudd'!$C$5:$C$224,'X. Satser pensjonstilskudd'!$I$5:$I$224)</f>
        <v/>
      </c>
      <c r="L91" s="73" t="e">
        <f t="shared" si="6"/>
        <v>#VALUE!</v>
      </c>
      <c r="M91" s="186">
        <f t="shared" si="7"/>
        <v>0</v>
      </c>
      <c r="N91" s="187">
        <f>IFERROR(M91*'0. Oppsett'!$C$30,0)</f>
        <v>0</v>
      </c>
      <c r="O91" s="25">
        <v>0</v>
      </c>
      <c r="P91" s="97"/>
      <c r="Q91" s="97"/>
      <c r="R91" s="97"/>
      <c r="S91" s="97">
        <v>0</v>
      </c>
      <c r="T91" s="25">
        <v>0</v>
      </c>
      <c r="U91" s="188">
        <v>0</v>
      </c>
      <c r="V91" s="189">
        <f t="shared" si="8"/>
        <v>0</v>
      </c>
    </row>
    <row r="92" spans="1:22" x14ac:dyDescent="0.25">
      <c r="A92" s="181">
        <v>88</v>
      </c>
      <c r="B92" s="182">
        <f>'X. Satser pensjonstilskudd'!B92</f>
        <v>0</v>
      </c>
      <c r="C92" s="183">
        <f>'X. Satser pensjonstilskudd'!C92</f>
        <v>0</v>
      </c>
      <c r="D92" s="183" t="str">
        <f>IFERROR(_xlfn.XLOOKUP($C92,factPensjon[Virksomhetsnr.],factPensjon[Forpliktelser]),"")</f>
        <v/>
      </c>
      <c r="E92" s="18">
        <f>SUMIFS(BasilRadata[Heltidsplasser
0-2],BasilRadata[År],'0. Oppsett'!$C$9,BasilRadata[1B. Organisasjonsnummer:],$C92)</f>
        <v>0</v>
      </c>
      <c r="F92" s="23">
        <f>'4. Selvkost og satser'!$B$55</f>
        <v>316180.61632690748</v>
      </c>
      <c r="G92" s="18">
        <f>SUMIFS(BasilRadata[Heltidsplasser
3-6],BasilRadata[År],'0. Oppsett'!$C$9,BasilRadata[1B. Organisasjonsnummer:],$C92)</f>
        <v>0</v>
      </c>
      <c r="H92" s="23">
        <f>'4. Selvkost og satser'!$B$56</f>
        <v>170582.7774748485</v>
      </c>
      <c r="I92" s="185">
        <f t="shared" si="5"/>
        <v>0</v>
      </c>
      <c r="J92" s="184">
        <f>SUMIFS(BasilRadata[8E. Oppgi antall årsverk barnehagen har pensjonsforpliktelser for:],'1. BASIL-rådata'!$I$3:$I$500,'X. Satser pensjonstilskudd'!$C92,BasilRadata[År],'0. Oppsett'!$C$9)</f>
        <v>0</v>
      </c>
      <c r="K92" s="184" t="str">
        <f>_xlfn.XLOOKUP($C92,'X. Satser pensjonstilskudd'!$C$5:$C$224,'X. Satser pensjonstilskudd'!$I$5:$I$224)</f>
        <v/>
      </c>
      <c r="L92" s="73" t="e">
        <f t="shared" si="6"/>
        <v>#VALUE!</v>
      </c>
      <c r="M92" s="186">
        <f t="shared" si="7"/>
        <v>0</v>
      </c>
      <c r="N92" s="187">
        <f>IFERROR(M92*'0. Oppsett'!$C$30,0)</f>
        <v>0</v>
      </c>
      <c r="O92" s="25">
        <v>0</v>
      </c>
      <c r="P92" s="97"/>
      <c r="Q92" s="97"/>
      <c r="R92" s="97"/>
      <c r="S92" s="97">
        <v>0</v>
      </c>
      <c r="T92" s="25">
        <v>0</v>
      </c>
      <c r="U92" s="188">
        <v>0</v>
      </c>
      <c r="V92" s="189">
        <f t="shared" si="8"/>
        <v>0</v>
      </c>
    </row>
    <row r="93" spans="1:22" x14ac:dyDescent="0.25">
      <c r="A93" s="181">
        <v>89</v>
      </c>
      <c r="B93" s="182">
        <f>'X. Satser pensjonstilskudd'!B93</f>
        <v>0</v>
      </c>
      <c r="C93" s="183">
        <f>'X. Satser pensjonstilskudd'!C93</f>
        <v>0</v>
      </c>
      <c r="D93" s="183" t="str">
        <f>IFERROR(_xlfn.XLOOKUP($C93,factPensjon[Virksomhetsnr.],factPensjon[Forpliktelser]),"")</f>
        <v/>
      </c>
      <c r="E93" s="18">
        <f>SUMIFS(BasilRadata[Heltidsplasser
0-2],BasilRadata[År],'0. Oppsett'!$C$9,BasilRadata[1B. Organisasjonsnummer:],$C93)</f>
        <v>0</v>
      </c>
      <c r="F93" s="23">
        <f>'4. Selvkost og satser'!$B$55</f>
        <v>316180.61632690748</v>
      </c>
      <c r="G93" s="18">
        <f>SUMIFS(BasilRadata[Heltidsplasser
3-6],BasilRadata[År],'0. Oppsett'!$C$9,BasilRadata[1B. Organisasjonsnummer:],$C93)</f>
        <v>0</v>
      </c>
      <c r="H93" s="23">
        <f>'4. Selvkost og satser'!$B$56</f>
        <v>170582.7774748485</v>
      </c>
      <c r="I93" s="185">
        <f t="shared" si="5"/>
        <v>0</v>
      </c>
      <c r="J93" s="184">
        <f>SUMIFS(BasilRadata[8E. Oppgi antall årsverk barnehagen har pensjonsforpliktelser for:],'1. BASIL-rådata'!$I$3:$I$500,'X. Satser pensjonstilskudd'!$C93,BasilRadata[År],'0. Oppsett'!$C$9)</f>
        <v>0</v>
      </c>
      <c r="K93" s="184" t="str">
        <f>_xlfn.XLOOKUP($C93,'X. Satser pensjonstilskudd'!$C$5:$C$224,'X. Satser pensjonstilskudd'!$I$5:$I$224)</f>
        <v/>
      </c>
      <c r="L93" s="73" t="e">
        <f t="shared" si="6"/>
        <v>#VALUE!</v>
      </c>
      <c r="M93" s="186">
        <f t="shared" si="7"/>
        <v>0</v>
      </c>
      <c r="N93" s="187">
        <f>IFERROR(M93*'0. Oppsett'!$C$30,0)</f>
        <v>0</v>
      </c>
      <c r="O93" s="25">
        <v>0</v>
      </c>
      <c r="P93" s="97"/>
      <c r="Q93" s="97"/>
      <c r="R93" s="97"/>
      <c r="S93" s="97">
        <v>0</v>
      </c>
      <c r="T93" s="25">
        <v>0</v>
      </c>
      <c r="U93" s="188">
        <v>0</v>
      </c>
      <c r="V93" s="189">
        <f t="shared" si="8"/>
        <v>0</v>
      </c>
    </row>
    <row r="94" spans="1:22" x14ac:dyDescent="0.25">
      <c r="A94" s="181">
        <v>90</v>
      </c>
      <c r="B94" s="182">
        <f>'X. Satser pensjonstilskudd'!B94</f>
        <v>0</v>
      </c>
      <c r="C94" s="183">
        <f>'X. Satser pensjonstilskudd'!C94</f>
        <v>0</v>
      </c>
      <c r="D94" s="183" t="str">
        <f>IFERROR(_xlfn.XLOOKUP($C94,factPensjon[Virksomhetsnr.],factPensjon[Forpliktelser]),"")</f>
        <v/>
      </c>
      <c r="E94" s="18">
        <f>SUMIFS(BasilRadata[Heltidsplasser
0-2],BasilRadata[År],'0. Oppsett'!$C$9,BasilRadata[1B. Organisasjonsnummer:],$C94)</f>
        <v>0</v>
      </c>
      <c r="F94" s="23">
        <f>'4. Selvkost og satser'!$B$55</f>
        <v>316180.61632690748</v>
      </c>
      <c r="G94" s="18">
        <f>SUMIFS(BasilRadata[Heltidsplasser
3-6],BasilRadata[År],'0. Oppsett'!$C$9,BasilRadata[1B. Organisasjonsnummer:],$C94)</f>
        <v>0</v>
      </c>
      <c r="H94" s="23">
        <f>'4. Selvkost og satser'!$B$56</f>
        <v>170582.7774748485</v>
      </c>
      <c r="I94" s="185">
        <f t="shared" si="5"/>
        <v>0</v>
      </c>
      <c r="J94" s="184">
        <f>SUMIFS(BasilRadata[8E. Oppgi antall årsverk barnehagen har pensjonsforpliktelser for:],'1. BASIL-rådata'!$I$3:$I$500,'X. Satser pensjonstilskudd'!$C94,BasilRadata[År],'0. Oppsett'!$C$9)</f>
        <v>0</v>
      </c>
      <c r="K94" s="184" t="str">
        <f>_xlfn.XLOOKUP($C94,'X. Satser pensjonstilskudd'!$C$5:$C$224,'X. Satser pensjonstilskudd'!$I$5:$I$224)</f>
        <v/>
      </c>
      <c r="L94" s="73" t="e">
        <f t="shared" si="6"/>
        <v>#VALUE!</v>
      </c>
      <c r="M94" s="186">
        <f t="shared" si="7"/>
        <v>0</v>
      </c>
      <c r="N94" s="187">
        <f>IFERROR(M94*'0. Oppsett'!$C$30,0)</f>
        <v>0</v>
      </c>
      <c r="O94" s="25">
        <v>0</v>
      </c>
      <c r="P94" s="97"/>
      <c r="Q94" s="97"/>
      <c r="R94" s="97"/>
      <c r="S94" s="97">
        <v>0</v>
      </c>
      <c r="T94" s="25">
        <v>0</v>
      </c>
      <c r="U94" s="188">
        <v>0</v>
      </c>
      <c r="V94" s="189">
        <f t="shared" si="8"/>
        <v>0</v>
      </c>
    </row>
    <row r="95" spans="1:22" x14ac:dyDescent="0.25">
      <c r="A95" s="181">
        <v>91</v>
      </c>
      <c r="B95" s="182">
        <f>'X. Satser pensjonstilskudd'!B95</f>
        <v>0</v>
      </c>
      <c r="C95" s="183">
        <f>'X. Satser pensjonstilskudd'!C95</f>
        <v>0</v>
      </c>
      <c r="D95" s="183" t="str">
        <f>IFERROR(_xlfn.XLOOKUP($C95,factPensjon[Virksomhetsnr.],factPensjon[Forpliktelser]),"")</f>
        <v/>
      </c>
      <c r="E95" s="18">
        <f>SUMIFS(BasilRadata[Heltidsplasser
0-2],BasilRadata[År],'0. Oppsett'!$C$9,BasilRadata[1B. Organisasjonsnummer:],$C95)</f>
        <v>0</v>
      </c>
      <c r="F95" s="23">
        <f>'4. Selvkost og satser'!$B$55</f>
        <v>316180.61632690748</v>
      </c>
      <c r="G95" s="18">
        <f>SUMIFS(BasilRadata[Heltidsplasser
3-6],BasilRadata[År],'0. Oppsett'!$C$9,BasilRadata[1B. Organisasjonsnummer:],$C95)</f>
        <v>0</v>
      </c>
      <c r="H95" s="23">
        <f>'4. Selvkost og satser'!$B$56</f>
        <v>170582.7774748485</v>
      </c>
      <c r="I95" s="185">
        <f t="shared" si="5"/>
        <v>0</v>
      </c>
      <c r="J95" s="184">
        <f>SUMIFS(BasilRadata[8E. Oppgi antall årsverk barnehagen har pensjonsforpliktelser for:],'1. BASIL-rådata'!$I$3:$I$500,'X. Satser pensjonstilskudd'!$C95,BasilRadata[År],'0. Oppsett'!$C$9)</f>
        <v>0</v>
      </c>
      <c r="K95" s="184" t="str">
        <f>_xlfn.XLOOKUP($C95,'X. Satser pensjonstilskudd'!$C$5:$C$224,'X. Satser pensjonstilskudd'!$I$5:$I$224)</f>
        <v/>
      </c>
      <c r="L95" s="73" t="e">
        <f t="shared" si="6"/>
        <v>#VALUE!</v>
      </c>
      <c r="M95" s="186">
        <f t="shared" si="7"/>
        <v>0</v>
      </c>
      <c r="N95" s="187">
        <f>IFERROR(M95*'0. Oppsett'!$C$30,0)</f>
        <v>0</v>
      </c>
      <c r="O95" s="25">
        <v>0</v>
      </c>
      <c r="P95" s="97"/>
      <c r="Q95" s="97"/>
      <c r="R95" s="97"/>
      <c r="S95" s="97">
        <v>0</v>
      </c>
      <c r="T95" s="25">
        <v>0</v>
      </c>
      <c r="U95" s="188">
        <v>0</v>
      </c>
      <c r="V95" s="189">
        <f t="shared" si="8"/>
        <v>0</v>
      </c>
    </row>
    <row r="96" spans="1:22" x14ac:dyDescent="0.25">
      <c r="A96" s="181">
        <v>92</v>
      </c>
      <c r="B96" s="182">
        <f>'X. Satser pensjonstilskudd'!B96</f>
        <v>0</v>
      </c>
      <c r="C96" s="183">
        <f>'X. Satser pensjonstilskudd'!C96</f>
        <v>0</v>
      </c>
      <c r="D96" s="183" t="str">
        <f>IFERROR(_xlfn.XLOOKUP($C96,factPensjon[Virksomhetsnr.],factPensjon[Forpliktelser]),"")</f>
        <v/>
      </c>
      <c r="E96" s="18">
        <f>SUMIFS(BasilRadata[Heltidsplasser
0-2],BasilRadata[År],'0. Oppsett'!$C$9,BasilRadata[1B. Organisasjonsnummer:],$C96)</f>
        <v>0</v>
      </c>
      <c r="F96" s="23">
        <f>'4. Selvkost og satser'!$B$55</f>
        <v>316180.61632690748</v>
      </c>
      <c r="G96" s="18">
        <f>SUMIFS(BasilRadata[Heltidsplasser
3-6],BasilRadata[År],'0. Oppsett'!$C$9,BasilRadata[1B. Organisasjonsnummer:],$C96)</f>
        <v>0</v>
      </c>
      <c r="H96" s="23">
        <f>'4. Selvkost og satser'!$B$56</f>
        <v>170582.7774748485</v>
      </c>
      <c r="I96" s="185">
        <f t="shared" si="5"/>
        <v>0</v>
      </c>
      <c r="J96" s="184">
        <f>SUMIFS(BasilRadata[8E. Oppgi antall årsverk barnehagen har pensjonsforpliktelser for:],'1. BASIL-rådata'!$I$3:$I$500,'X. Satser pensjonstilskudd'!$C96,BasilRadata[År],'0. Oppsett'!$C$9)</f>
        <v>0</v>
      </c>
      <c r="K96" s="184" t="str">
        <f>_xlfn.XLOOKUP($C96,'X. Satser pensjonstilskudd'!$C$5:$C$224,'X. Satser pensjonstilskudd'!$I$5:$I$224)</f>
        <v/>
      </c>
      <c r="L96" s="73" t="e">
        <f t="shared" si="6"/>
        <v>#VALUE!</v>
      </c>
      <c r="M96" s="186">
        <f t="shared" si="7"/>
        <v>0</v>
      </c>
      <c r="N96" s="187">
        <f>IFERROR(M96*'0. Oppsett'!$C$30,0)</f>
        <v>0</v>
      </c>
      <c r="O96" s="25">
        <v>0</v>
      </c>
      <c r="P96" s="97"/>
      <c r="Q96" s="97"/>
      <c r="R96" s="97"/>
      <c r="S96" s="97">
        <v>0</v>
      </c>
      <c r="T96" s="25">
        <v>0</v>
      </c>
      <c r="U96" s="188">
        <v>0</v>
      </c>
      <c r="V96" s="189">
        <f t="shared" si="8"/>
        <v>0</v>
      </c>
    </row>
    <row r="97" spans="1:22" x14ac:dyDescent="0.25">
      <c r="A97" s="181">
        <v>93</v>
      </c>
      <c r="B97" s="182">
        <f>'X. Satser pensjonstilskudd'!B97</f>
        <v>0</v>
      </c>
      <c r="C97" s="183">
        <f>'X. Satser pensjonstilskudd'!C97</f>
        <v>0</v>
      </c>
      <c r="D97" s="183" t="str">
        <f>IFERROR(_xlfn.XLOOKUP($C97,factPensjon[Virksomhetsnr.],factPensjon[Forpliktelser]),"")</f>
        <v/>
      </c>
      <c r="E97" s="18">
        <f>SUMIFS(BasilRadata[Heltidsplasser
0-2],BasilRadata[År],'0. Oppsett'!$C$9,BasilRadata[1B. Organisasjonsnummer:],$C97)</f>
        <v>0</v>
      </c>
      <c r="F97" s="23">
        <f>'4. Selvkost og satser'!$B$55</f>
        <v>316180.61632690748</v>
      </c>
      <c r="G97" s="18">
        <f>SUMIFS(BasilRadata[Heltidsplasser
3-6],BasilRadata[År],'0. Oppsett'!$C$9,BasilRadata[1B. Organisasjonsnummer:],$C97)</f>
        <v>0</v>
      </c>
      <c r="H97" s="23">
        <f>'4. Selvkost og satser'!$B$56</f>
        <v>170582.7774748485</v>
      </c>
      <c r="I97" s="185">
        <f t="shared" si="5"/>
        <v>0</v>
      </c>
      <c r="J97" s="184">
        <f>SUMIFS(BasilRadata[8E. Oppgi antall årsverk barnehagen har pensjonsforpliktelser for:],'1. BASIL-rådata'!$I$3:$I$500,'X. Satser pensjonstilskudd'!$C97,BasilRadata[År],'0. Oppsett'!$C$9)</f>
        <v>0</v>
      </c>
      <c r="K97" s="184" t="str">
        <f>_xlfn.XLOOKUP($C97,'X. Satser pensjonstilskudd'!$C$5:$C$224,'X. Satser pensjonstilskudd'!$I$5:$I$224)</f>
        <v/>
      </c>
      <c r="L97" s="73" t="e">
        <f t="shared" si="6"/>
        <v>#VALUE!</v>
      </c>
      <c r="M97" s="186">
        <f t="shared" si="7"/>
        <v>0</v>
      </c>
      <c r="N97" s="187">
        <f>IFERROR(M97*'0. Oppsett'!$C$30,0)</f>
        <v>0</v>
      </c>
      <c r="O97" s="25">
        <v>0</v>
      </c>
      <c r="P97" s="97"/>
      <c r="Q97" s="97"/>
      <c r="R97" s="97"/>
      <c r="S97" s="97">
        <v>0</v>
      </c>
      <c r="T97" s="25">
        <v>0</v>
      </c>
      <c r="U97" s="188">
        <v>0</v>
      </c>
      <c r="V97" s="189">
        <f t="shared" si="8"/>
        <v>0</v>
      </c>
    </row>
    <row r="98" spans="1:22" x14ac:dyDescent="0.25">
      <c r="A98" s="181">
        <v>94</v>
      </c>
      <c r="B98" s="182">
        <f>'X. Satser pensjonstilskudd'!B98</f>
        <v>0</v>
      </c>
      <c r="C98" s="183">
        <f>'X. Satser pensjonstilskudd'!C98</f>
        <v>0</v>
      </c>
      <c r="D98" s="183" t="str">
        <f>IFERROR(_xlfn.XLOOKUP($C98,factPensjon[Virksomhetsnr.],factPensjon[Forpliktelser]),"")</f>
        <v/>
      </c>
      <c r="E98" s="18">
        <f>SUMIFS(BasilRadata[Heltidsplasser
0-2],BasilRadata[År],'0. Oppsett'!$C$9,BasilRadata[1B. Organisasjonsnummer:],$C98)</f>
        <v>0</v>
      </c>
      <c r="F98" s="23">
        <f>'4. Selvkost og satser'!$B$55</f>
        <v>316180.61632690748</v>
      </c>
      <c r="G98" s="18">
        <f>SUMIFS(BasilRadata[Heltidsplasser
3-6],BasilRadata[År],'0. Oppsett'!$C$9,BasilRadata[1B. Organisasjonsnummer:],$C98)</f>
        <v>0</v>
      </c>
      <c r="H98" s="23">
        <f>'4. Selvkost og satser'!$B$56</f>
        <v>170582.7774748485</v>
      </c>
      <c r="I98" s="185">
        <f t="shared" si="5"/>
        <v>0</v>
      </c>
      <c r="J98" s="184">
        <f>SUMIFS(BasilRadata[8E. Oppgi antall årsverk barnehagen har pensjonsforpliktelser for:],'1. BASIL-rådata'!$I$3:$I$500,'X. Satser pensjonstilskudd'!$C98,BasilRadata[År],'0. Oppsett'!$C$9)</f>
        <v>0</v>
      </c>
      <c r="K98" s="184" t="str">
        <f>_xlfn.XLOOKUP($C98,'X. Satser pensjonstilskudd'!$C$5:$C$224,'X. Satser pensjonstilskudd'!$I$5:$I$224)</f>
        <v/>
      </c>
      <c r="L98" s="73" t="e">
        <f t="shared" si="6"/>
        <v>#VALUE!</v>
      </c>
      <c r="M98" s="186">
        <f t="shared" si="7"/>
        <v>0</v>
      </c>
      <c r="N98" s="187">
        <f>IFERROR(M98*'0. Oppsett'!$C$30,0)</f>
        <v>0</v>
      </c>
      <c r="O98" s="25">
        <v>0</v>
      </c>
      <c r="P98" s="97"/>
      <c r="Q98" s="97"/>
      <c r="R98" s="97"/>
      <c r="S98" s="97">
        <v>0</v>
      </c>
      <c r="T98" s="25">
        <v>0</v>
      </c>
      <c r="U98" s="188">
        <v>0</v>
      </c>
      <c r="V98" s="189">
        <f t="shared" si="8"/>
        <v>0</v>
      </c>
    </row>
    <row r="99" spans="1:22" x14ac:dyDescent="0.25">
      <c r="A99" s="181">
        <v>95</v>
      </c>
      <c r="B99" s="182">
        <f>'X. Satser pensjonstilskudd'!B99</f>
        <v>0</v>
      </c>
      <c r="C99" s="183">
        <f>'X. Satser pensjonstilskudd'!C99</f>
        <v>0</v>
      </c>
      <c r="D99" s="183" t="str">
        <f>IFERROR(_xlfn.XLOOKUP($C99,factPensjon[Virksomhetsnr.],factPensjon[Forpliktelser]),"")</f>
        <v/>
      </c>
      <c r="E99" s="18">
        <f>SUMIFS(BasilRadata[Heltidsplasser
0-2],BasilRadata[År],'0. Oppsett'!$C$9,BasilRadata[1B. Organisasjonsnummer:],$C99)</f>
        <v>0</v>
      </c>
      <c r="F99" s="23">
        <f>'4. Selvkost og satser'!$B$55</f>
        <v>316180.61632690748</v>
      </c>
      <c r="G99" s="18">
        <f>SUMIFS(BasilRadata[Heltidsplasser
3-6],BasilRadata[År],'0. Oppsett'!$C$9,BasilRadata[1B. Organisasjonsnummer:],$C99)</f>
        <v>0</v>
      </c>
      <c r="H99" s="23">
        <f>'4. Selvkost og satser'!$B$56</f>
        <v>170582.7774748485</v>
      </c>
      <c r="I99" s="185">
        <f t="shared" si="5"/>
        <v>0</v>
      </c>
      <c r="J99" s="184">
        <f>SUMIFS(BasilRadata[8E. Oppgi antall årsverk barnehagen har pensjonsforpliktelser for:],'1. BASIL-rådata'!$I$3:$I$500,'X. Satser pensjonstilskudd'!$C99,BasilRadata[År],'0. Oppsett'!$C$9)</f>
        <v>0</v>
      </c>
      <c r="K99" s="184" t="str">
        <f>_xlfn.XLOOKUP($C99,'X. Satser pensjonstilskudd'!$C$5:$C$224,'X. Satser pensjonstilskudd'!$I$5:$I$224)</f>
        <v/>
      </c>
      <c r="L99" s="73" t="e">
        <f t="shared" si="6"/>
        <v>#VALUE!</v>
      </c>
      <c r="M99" s="186">
        <f t="shared" si="7"/>
        <v>0</v>
      </c>
      <c r="N99" s="187">
        <f>IFERROR(M99*'0. Oppsett'!$C$30,0)</f>
        <v>0</v>
      </c>
      <c r="O99" s="25">
        <v>0</v>
      </c>
      <c r="P99" s="97"/>
      <c r="Q99" s="97"/>
      <c r="R99" s="97"/>
      <c r="S99" s="97">
        <v>0</v>
      </c>
      <c r="T99" s="25">
        <v>0</v>
      </c>
      <c r="U99" s="188">
        <v>0</v>
      </c>
      <c r="V99" s="189">
        <f t="shared" si="8"/>
        <v>0</v>
      </c>
    </row>
    <row r="100" spans="1:22" x14ac:dyDescent="0.25">
      <c r="A100" s="181">
        <v>96</v>
      </c>
      <c r="B100" s="182">
        <f>'X. Satser pensjonstilskudd'!B100</f>
        <v>0</v>
      </c>
      <c r="C100" s="183">
        <f>'X. Satser pensjonstilskudd'!C100</f>
        <v>0</v>
      </c>
      <c r="D100" s="183" t="str">
        <f>IFERROR(_xlfn.XLOOKUP($C100,factPensjon[Virksomhetsnr.],factPensjon[Forpliktelser]),"")</f>
        <v/>
      </c>
      <c r="E100" s="18">
        <f>SUMIFS(BasilRadata[Heltidsplasser
0-2],BasilRadata[År],'0. Oppsett'!$C$9,BasilRadata[1B. Organisasjonsnummer:],$C100)</f>
        <v>0</v>
      </c>
      <c r="F100" s="23">
        <f>'4. Selvkost og satser'!$B$55</f>
        <v>316180.61632690748</v>
      </c>
      <c r="G100" s="18">
        <f>SUMIFS(BasilRadata[Heltidsplasser
3-6],BasilRadata[År],'0. Oppsett'!$C$9,BasilRadata[1B. Organisasjonsnummer:],$C100)</f>
        <v>0</v>
      </c>
      <c r="H100" s="23">
        <f>'4. Selvkost og satser'!$B$56</f>
        <v>170582.7774748485</v>
      </c>
      <c r="I100" s="185">
        <f t="shared" si="5"/>
        <v>0</v>
      </c>
      <c r="J100" s="184">
        <f>SUMIFS(BasilRadata[8E. Oppgi antall årsverk barnehagen har pensjonsforpliktelser for:],'1. BASIL-rådata'!$I$3:$I$500,'X. Satser pensjonstilskudd'!$C100,BasilRadata[År],'0. Oppsett'!$C$9)</f>
        <v>0</v>
      </c>
      <c r="K100" s="184" t="str">
        <f>_xlfn.XLOOKUP($C100,'X. Satser pensjonstilskudd'!$C$5:$C$224,'X. Satser pensjonstilskudd'!$I$5:$I$224)</f>
        <v/>
      </c>
      <c r="L100" s="73" t="e">
        <f t="shared" si="6"/>
        <v>#VALUE!</v>
      </c>
      <c r="M100" s="186">
        <f t="shared" si="7"/>
        <v>0</v>
      </c>
      <c r="N100" s="187">
        <f>IFERROR(M100*'0. Oppsett'!$C$30,0)</f>
        <v>0</v>
      </c>
      <c r="O100" s="25">
        <v>0</v>
      </c>
      <c r="P100" s="97"/>
      <c r="Q100" s="97"/>
      <c r="R100" s="97"/>
      <c r="S100" s="97">
        <v>0</v>
      </c>
      <c r="T100" s="25">
        <v>0</v>
      </c>
      <c r="U100" s="188">
        <v>0</v>
      </c>
      <c r="V100" s="189">
        <f t="shared" si="8"/>
        <v>0</v>
      </c>
    </row>
    <row r="101" spans="1:22" x14ac:dyDescent="0.25">
      <c r="A101" s="181">
        <v>97</v>
      </c>
      <c r="B101" s="182">
        <f>'X. Satser pensjonstilskudd'!B101</f>
        <v>0</v>
      </c>
      <c r="C101" s="183">
        <f>'X. Satser pensjonstilskudd'!C101</f>
        <v>0</v>
      </c>
      <c r="D101" s="183" t="str">
        <f>IFERROR(_xlfn.XLOOKUP($C101,factPensjon[Virksomhetsnr.],factPensjon[Forpliktelser]),"")</f>
        <v/>
      </c>
      <c r="E101" s="18">
        <f>SUMIFS(BasilRadata[Heltidsplasser
0-2],BasilRadata[År],'0. Oppsett'!$C$9,BasilRadata[1B. Organisasjonsnummer:],$C101)</f>
        <v>0</v>
      </c>
      <c r="F101" s="23">
        <f>'4. Selvkost og satser'!$B$55</f>
        <v>316180.61632690748</v>
      </c>
      <c r="G101" s="18">
        <f>SUMIFS(BasilRadata[Heltidsplasser
3-6],BasilRadata[År],'0. Oppsett'!$C$9,BasilRadata[1B. Organisasjonsnummer:],$C101)</f>
        <v>0</v>
      </c>
      <c r="H101" s="23">
        <f>'4. Selvkost og satser'!$B$56</f>
        <v>170582.7774748485</v>
      </c>
      <c r="I101" s="185">
        <f t="shared" si="5"/>
        <v>0</v>
      </c>
      <c r="J101" s="184">
        <f>SUMIFS(BasilRadata[8E. Oppgi antall årsverk barnehagen har pensjonsforpliktelser for:],'1. BASIL-rådata'!$I$3:$I$500,'X. Satser pensjonstilskudd'!$C101,BasilRadata[År],'0. Oppsett'!$C$9)</f>
        <v>0</v>
      </c>
      <c r="K101" s="184" t="str">
        <f>_xlfn.XLOOKUP($C101,'X. Satser pensjonstilskudd'!$C$5:$C$224,'X. Satser pensjonstilskudd'!$I$5:$I$224)</f>
        <v/>
      </c>
      <c r="L101" s="73" t="e">
        <f t="shared" si="6"/>
        <v>#VALUE!</v>
      </c>
      <c r="M101" s="186">
        <f t="shared" si="7"/>
        <v>0</v>
      </c>
      <c r="N101" s="187">
        <f>IFERROR(M101*'0. Oppsett'!$C$30,0)</f>
        <v>0</v>
      </c>
      <c r="O101" s="25">
        <v>0</v>
      </c>
      <c r="P101" s="97"/>
      <c r="Q101" s="97"/>
      <c r="R101" s="97"/>
      <c r="S101" s="97">
        <v>0</v>
      </c>
      <c r="T101" s="25">
        <v>0</v>
      </c>
      <c r="U101" s="188">
        <v>0</v>
      </c>
      <c r="V101" s="189">
        <f t="shared" si="8"/>
        <v>0</v>
      </c>
    </row>
    <row r="102" spans="1:22" x14ac:dyDescent="0.25">
      <c r="A102" s="181">
        <v>98</v>
      </c>
      <c r="B102" s="182">
        <f>'X. Satser pensjonstilskudd'!B102</f>
        <v>0</v>
      </c>
      <c r="C102" s="183">
        <f>'X. Satser pensjonstilskudd'!C102</f>
        <v>0</v>
      </c>
      <c r="D102" s="183" t="str">
        <f>IFERROR(_xlfn.XLOOKUP($C102,factPensjon[Virksomhetsnr.],factPensjon[Forpliktelser]),"")</f>
        <v/>
      </c>
      <c r="E102" s="18">
        <f>SUMIFS(BasilRadata[Heltidsplasser
0-2],BasilRadata[År],'0. Oppsett'!$C$9,BasilRadata[1B. Organisasjonsnummer:],$C102)</f>
        <v>0</v>
      </c>
      <c r="F102" s="23">
        <f>'4. Selvkost og satser'!$B$55</f>
        <v>316180.61632690748</v>
      </c>
      <c r="G102" s="18">
        <f>SUMIFS(BasilRadata[Heltidsplasser
3-6],BasilRadata[År],'0. Oppsett'!$C$9,BasilRadata[1B. Organisasjonsnummer:],$C102)</f>
        <v>0</v>
      </c>
      <c r="H102" s="23">
        <f>'4. Selvkost og satser'!$B$56</f>
        <v>170582.7774748485</v>
      </c>
      <c r="I102" s="185">
        <f t="shared" si="5"/>
        <v>0</v>
      </c>
      <c r="J102" s="184">
        <f>SUMIFS(BasilRadata[8E. Oppgi antall årsverk barnehagen har pensjonsforpliktelser for:],'1. BASIL-rådata'!$I$3:$I$500,'X. Satser pensjonstilskudd'!$C102,BasilRadata[År],'0. Oppsett'!$C$9)</f>
        <v>0</v>
      </c>
      <c r="K102" s="184" t="str">
        <f>_xlfn.XLOOKUP($C102,'X. Satser pensjonstilskudd'!$C$5:$C$224,'X. Satser pensjonstilskudd'!$I$5:$I$224)</f>
        <v/>
      </c>
      <c r="L102" s="73" t="e">
        <f t="shared" si="6"/>
        <v>#VALUE!</v>
      </c>
      <c r="M102" s="186">
        <f t="shared" si="7"/>
        <v>0</v>
      </c>
      <c r="N102" s="187">
        <f>IFERROR(M102*'0. Oppsett'!$C$30,0)</f>
        <v>0</v>
      </c>
      <c r="O102" s="25">
        <v>0</v>
      </c>
      <c r="P102" s="97"/>
      <c r="Q102" s="97"/>
      <c r="R102" s="97"/>
      <c r="S102" s="97">
        <v>0</v>
      </c>
      <c r="T102" s="25">
        <v>0</v>
      </c>
      <c r="U102" s="188">
        <v>0</v>
      </c>
      <c r="V102" s="189">
        <f t="shared" si="8"/>
        <v>0</v>
      </c>
    </row>
    <row r="103" spans="1:22" x14ac:dyDescent="0.25">
      <c r="A103" s="181">
        <v>99</v>
      </c>
      <c r="B103" s="182">
        <f>'X. Satser pensjonstilskudd'!B103</f>
        <v>0</v>
      </c>
      <c r="C103" s="183">
        <f>'X. Satser pensjonstilskudd'!C103</f>
        <v>0</v>
      </c>
      <c r="D103" s="183" t="str">
        <f>IFERROR(_xlfn.XLOOKUP($C103,factPensjon[Virksomhetsnr.],factPensjon[Forpliktelser]),"")</f>
        <v/>
      </c>
      <c r="E103" s="18">
        <f>SUMIFS(BasilRadata[Heltidsplasser
0-2],BasilRadata[År],'0. Oppsett'!$C$9,BasilRadata[1B. Organisasjonsnummer:],$C103)</f>
        <v>0</v>
      </c>
      <c r="F103" s="23">
        <f>'4. Selvkost og satser'!$B$55</f>
        <v>316180.61632690748</v>
      </c>
      <c r="G103" s="18">
        <f>SUMIFS(BasilRadata[Heltidsplasser
3-6],BasilRadata[År],'0. Oppsett'!$C$9,BasilRadata[1B. Organisasjonsnummer:],$C103)</f>
        <v>0</v>
      </c>
      <c r="H103" s="23">
        <f>'4. Selvkost og satser'!$B$56</f>
        <v>170582.7774748485</v>
      </c>
      <c r="I103" s="185">
        <f t="shared" si="5"/>
        <v>0</v>
      </c>
      <c r="J103" s="184">
        <f>SUMIFS(BasilRadata[8E. Oppgi antall årsverk barnehagen har pensjonsforpliktelser for:],'1. BASIL-rådata'!$I$3:$I$500,'X. Satser pensjonstilskudd'!$C103,BasilRadata[År],'0. Oppsett'!$C$9)</f>
        <v>0</v>
      </c>
      <c r="K103" s="184" t="str">
        <f>_xlfn.XLOOKUP($C103,'X. Satser pensjonstilskudd'!$C$5:$C$224,'X. Satser pensjonstilskudd'!$I$5:$I$224)</f>
        <v/>
      </c>
      <c r="L103" s="73" t="e">
        <f t="shared" si="6"/>
        <v>#VALUE!</v>
      </c>
      <c r="M103" s="186">
        <f t="shared" si="7"/>
        <v>0</v>
      </c>
      <c r="N103" s="187">
        <f>IFERROR(M103*'0. Oppsett'!$C$30,0)</f>
        <v>0</v>
      </c>
      <c r="O103" s="25">
        <v>0</v>
      </c>
      <c r="P103" s="97"/>
      <c r="Q103" s="97"/>
      <c r="R103" s="97"/>
      <c r="S103" s="97">
        <v>0</v>
      </c>
      <c r="T103" s="25">
        <v>0</v>
      </c>
      <c r="U103" s="188">
        <v>0</v>
      </c>
      <c r="V103" s="189">
        <f t="shared" si="8"/>
        <v>0</v>
      </c>
    </row>
    <row r="104" spans="1:22" x14ac:dyDescent="0.25">
      <c r="A104" s="181">
        <v>100</v>
      </c>
      <c r="B104" s="182">
        <f>'X. Satser pensjonstilskudd'!B104</f>
        <v>0</v>
      </c>
      <c r="C104" s="183">
        <f>'X. Satser pensjonstilskudd'!C104</f>
        <v>0</v>
      </c>
      <c r="D104" s="183" t="str">
        <f>IFERROR(_xlfn.XLOOKUP($C104,factPensjon[Virksomhetsnr.],factPensjon[Forpliktelser]),"")</f>
        <v/>
      </c>
      <c r="E104" s="18">
        <f>SUMIFS(BasilRadata[Heltidsplasser
0-2],BasilRadata[År],'0. Oppsett'!$C$9,BasilRadata[1B. Organisasjonsnummer:],$C104)</f>
        <v>0</v>
      </c>
      <c r="F104" s="23">
        <f>'4. Selvkost og satser'!$B$55</f>
        <v>316180.61632690748</v>
      </c>
      <c r="G104" s="18">
        <f>SUMIFS(BasilRadata[Heltidsplasser
3-6],BasilRadata[År],'0. Oppsett'!$C$9,BasilRadata[1B. Organisasjonsnummer:],$C104)</f>
        <v>0</v>
      </c>
      <c r="H104" s="23">
        <f>'4. Selvkost og satser'!$B$56</f>
        <v>170582.7774748485</v>
      </c>
      <c r="I104" s="185">
        <f t="shared" si="5"/>
        <v>0</v>
      </c>
      <c r="J104" s="184">
        <f>SUMIFS(BasilRadata[8E. Oppgi antall årsverk barnehagen har pensjonsforpliktelser for:],'1. BASIL-rådata'!$I$3:$I$500,'X. Satser pensjonstilskudd'!$C104,BasilRadata[År],'0. Oppsett'!$C$9)</f>
        <v>0</v>
      </c>
      <c r="K104" s="184" t="str">
        <f>_xlfn.XLOOKUP($C104,'X. Satser pensjonstilskudd'!$C$5:$C$224,'X. Satser pensjonstilskudd'!$I$5:$I$224)</f>
        <v/>
      </c>
      <c r="L104" s="73" t="e">
        <f t="shared" si="6"/>
        <v>#VALUE!</v>
      </c>
      <c r="M104" s="186">
        <f t="shared" si="7"/>
        <v>0</v>
      </c>
      <c r="N104" s="187">
        <f>IFERROR(M104*'0. Oppsett'!$C$30,0)</f>
        <v>0</v>
      </c>
      <c r="O104" s="25">
        <v>0</v>
      </c>
      <c r="P104" s="97"/>
      <c r="Q104" s="97"/>
      <c r="R104" s="97"/>
      <c r="S104" s="97">
        <v>0</v>
      </c>
      <c r="T104" s="25">
        <v>0</v>
      </c>
      <c r="U104" s="188">
        <v>0</v>
      </c>
      <c r="V104" s="189">
        <f t="shared" si="8"/>
        <v>0</v>
      </c>
    </row>
    <row r="105" spans="1:22" x14ac:dyDescent="0.25">
      <c r="A105" s="181">
        <v>101</v>
      </c>
      <c r="B105" s="182">
        <f>'X. Satser pensjonstilskudd'!B105</f>
        <v>0</v>
      </c>
      <c r="C105" s="183">
        <f>'X. Satser pensjonstilskudd'!C105</f>
        <v>0</v>
      </c>
      <c r="D105" s="183" t="str">
        <f>IFERROR(_xlfn.XLOOKUP($C105,factPensjon[Virksomhetsnr.],factPensjon[Forpliktelser]),"")</f>
        <v/>
      </c>
      <c r="E105" s="18">
        <f>SUMIFS(BasilRadata[Heltidsplasser
0-2],BasilRadata[År],'0. Oppsett'!$C$9,BasilRadata[1B. Organisasjonsnummer:],$C105)</f>
        <v>0</v>
      </c>
      <c r="F105" s="23">
        <f>'4. Selvkost og satser'!$B$55</f>
        <v>316180.61632690748</v>
      </c>
      <c r="G105" s="18">
        <f>SUMIFS(BasilRadata[Heltidsplasser
3-6],BasilRadata[År],'0. Oppsett'!$C$9,BasilRadata[1B. Organisasjonsnummer:],$C105)</f>
        <v>0</v>
      </c>
      <c r="H105" s="23">
        <f>'4. Selvkost og satser'!$B$56</f>
        <v>170582.7774748485</v>
      </c>
      <c r="I105" s="185">
        <f t="shared" si="5"/>
        <v>0</v>
      </c>
      <c r="J105" s="184">
        <f>SUMIFS(BasilRadata[8E. Oppgi antall årsverk barnehagen har pensjonsforpliktelser for:],'1. BASIL-rådata'!$I$3:$I$500,'X. Satser pensjonstilskudd'!$C105,BasilRadata[År],'0. Oppsett'!$C$9)</f>
        <v>0</v>
      </c>
      <c r="K105" s="184" t="str">
        <f>_xlfn.XLOOKUP($C105,'X. Satser pensjonstilskudd'!$C$5:$C$224,'X. Satser pensjonstilskudd'!$I$5:$I$224)</f>
        <v/>
      </c>
      <c r="L105" s="73" t="e">
        <f t="shared" si="6"/>
        <v>#VALUE!</v>
      </c>
      <c r="M105" s="186">
        <f t="shared" si="7"/>
        <v>0</v>
      </c>
      <c r="N105" s="187">
        <f>IFERROR(M105*'0. Oppsett'!$C$30,0)</f>
        <v>0</v>
      </c>
      <c r="O105" s="25">
        <v>0</v>
      </c>
      <c r="P105" s="97"/>
      <c r="Q105" s="97"/>
      <c r="R105" s="97"/>
      <c r="S105" s="97">
        <v>0</v>
      </c>
      <c r="T105" s="25">
        <v>0</v>
      </c>
      <c r="U105" s="188">
        <v>0</v>
      </c>
      <c r="V105" s="189">
        <f t="shared" si="8"/>
        <v>0</v>
      </c>
    </row>
    <row r="106" spans="1:22" x14ac:dyDescent="0.25">
      <c r="A106" s="181">
        <v>102</v>
      </c>
      <c r="B106" s="182">
        <f>'X. Satser pensjonstilskudd'!B106</f>
        <v>0</v>
      </c>
      <c r="C106" s="183">
        <f>'X. Satser pensjonstilskudd'!C106</f>
        <v>0</v>
      </c>
      <c r="D106" s="183" t="str">
        <f>IFERROR(_xlfn.XLOOKUP($C106,factPensjon[Virksomhetsnr.],factPensjon[Forpliktelser]),"")</f>
        <v/>
      </c>
      <c r="E106" s="18">
        <f>SUMIFS(BasilRadata[Heltidsplasser
0-2],BasilRadata[År],'0. Oppsett'!$C$9,BasilRadata[1B. Organisasjonsnummer:],$C106)</f>
        <v>0</v>
      </c>
      <c r="F106" s="23">
        <f>'4. Selvkost og satser'!$B$55</f>
        <v>316180.61632690748</v>
      </c>
      <c r="G106" s="18">
        <f>SUMIFS(BasilRadata[Heltidsplasser
3-6],BasilRadata[År],'0. Oppsett'!$C$9,BasilRadata[1B. Organisasjonsnummer:],$C106)</f>
        <v>0</v>
      </c>
      <c r="H106" s="23">
        <f>'4. Selvkost og satser'!$B$56</f>
        <v>170582.7774748485</v>
      </c>
      <c r="I106" s="185">
        <f t="shared" si="5"/>
        <v>0</v>
      </c>
      <c r="J106" s="184">
        <f>SUMIFS(BasilRadata[8E. Oppgi antall årsverk barnehagen har pensjonsforpliktelser for:],'1. BASIL-rådata'!$I$3:$I$500,'X. Satser pensjonstilskudd'!$C106,BasilRadata[År],'0. Oppsett'!$C$9)</f>
        <v>0</v>
      </c>
      <c r="K106" s="184" t="str">
        <f>_xlfn.XLOOKUP($C106,'X. Satser pensjonstilskudd'!$C$5:$C$224,'X. Satser pensjonstilskudd'!$I$5:$I$224)</f>
        <v/>
      </c>
      <c r="L106" s="73" t="e">
        <f t="shared" si="6"/>
        <v>#VALUE!</v>
      </c>
      <c r="M106" s="186">
        <f t="shared" si="7"/>
        <v>0</v>
      </c>
      <c r="N106" s="187">
        <f>IFERROR(M106*'0. Oppsett'!$C$30,0)</f>
        <v>0</v>
      </c>
      <c r="O106" s="25">
        <v>0</v>
      </c>
      <c r="P106" s="97"/>
      <c r="Q106" s="97"/>
      <c r="R106" s="97"/>
      <c r="S106" s="97">
        <v>0</v>
      </c>
      <c r="T106" s="25">
        <v>0</v>
      </c>
      <c r="U106" s="188">
        <v>0</v>
      </c>
      <c r="V106" s="189">
        <f t="shared" si="8"/>
        <v>0</v>
      </c>
    </row>
    <row r="107" spans="1:22" x14ac:dyDescent="0.25">
      <c r="A107" s="181">
        <v>103</v>
      </c>
      <c r="B107" s="182">
        <f>'X. Satser pensjonstilskudd'!B107</f>
        <v>0</v>
      </c>
      <c r="C107" s="183">
        <f>'X. Satser pensjonstilskudd'!C107</f>
        <v>0</v>
      </c>
      <c r="D107" s="183" t="str">
        <f>IFERROR(_xlfn.XLOOKUP($C107,factPensjon[Virksomhetsnr.],factPensjon[Forpliktelser]),"")</f>
        <v/>
      </c>
      <c r="E107" s="18">
        <f>SUMIFS(BasilRadata[Heltidsplasser
0-2],BasilRadata[År],'0. Oppsett'!$C$9,BasilRadata[1B. Organisasjonsnummer:],$C107)</f>
        <v>0</v>
      </c>
      <c r="F107" s="23">
        <f>'4. Selvkost og satser'!$B$55</f>
        <v>316180.61632690748</v>
      </c>
      <c r="G107" s="18">
        <f>SUMIFS(BasilRadata[Heltidsplasser
3-6],BasilRadata[År],'0. Oppsett'!$C$9,BasilRadata[1B. Organisasjonsnummer:],$C107)</f>
        <v>0</v>
      </c>
      <c r="H107" s="23">
        <f>'4. Selvkost og satser'!$B$56</f>
        <v>170582.7774748485</v>
      </c>
      <c r="I107" s="185">
        <f t="shared" si="5"/>
        <v>0</v>
      </c>
      <c r="J107" s="184">
        <f>SUMIFS(BasilRadata[8E. Oppgi antall årsverk barnehagen har pensjonsforpliktelser for:],'1. BASIL-rådata'!$I$3:$I$500,'X. Satser pensjonstilskudd'!$C107,BasilRadata[År],'0. Oppsett'!$C$9)</f>
        <v>0</v>
      </c>
      <c r="K107" s="184" t="str">
        <f>_xlfn.XLOOKUP($C107,'X. Satser pensjonstilskudd'!$C$5:$C$224,'X. Satser pensjonstilskudd'!$I$5:$I$224)</f>
        <v/>
      </c>
      <c r="L107" s="73" t="e">
        <f t="shared" si="6"/>
        <v>#VALUE!</v>
      </c>
      <c r="M107" s="186">
        <f t="shared" si="7"/>
        <v>0</v>
      </c>
      <c r="N107" s="187">
        <f>IFERROR(M107*'0. Oppsett'!$C$30,0)</f>
        <v>0</v>
      </c>
      <c r="O107" s="25">
        <v>0</v>
      </c>
      <c r="P107" s="97"/>
      <c r="Q107" s="97"/>
      <c r="R107" s="97"/>
      <c r="S107" s="97">
        <v>0</v>
      </c>
      <c r="T107" s="25">
        <v>0</v>
      </c>
      <c r="U107" s="188">
        <v>0</v>
      </c>
      <c r="V107" s="189">
        <f t="shared" si="8"/>
        <v>0</v>
      </c>
    </row>
    <row r="108" spans="1:22" x14ac:dyDescent="0.25">
      <c r="A108" s="181">
        <v>104</v>
      </c>
      <c r="B108" s="182">
        <f>'X. Satser pensjonstilskudd'!B108</f>
        <v>0</v>
      </c>
      <c r="C108" s="183">
        <f>'X. Satser pensjonstilskudd'!C108</f>
        <v>0</v>
      </c>
      <c r="D108" s="183" t="str">
        <f>IFERROR(_xlfn.XLOOKUP($C108,factPensjon[Virksomhetsnr.],factPensjon[Forpliktelser]),"")</f>
        <v/>
      </c>
      <c r="E108" s="18">
        <f>SUMIFS(BasilRadata[Heltidsplasser
0-2],BasilRadata[År],'0. Oppsett'!$C$9,BasilRadata[1B. Organisasjonsnummer:],$C108)</f>
        <v>0</v>
      </c>
      <c r="F108" s="23">
        <f>'4. Selvkost og satser'!$B$55</f>
        <v>316180.61632690748</v>
      </c>
      <c r="G108" s="18">
        <f>SUMIFS(BasilRadata[Heltidsplasser
3-6],BasilRadata[År],'0. Oppsett'!$C$9,BasilRadata[1B. Organisasjonsnummer:],$C108)</f>
        <v>0</v>
      </c>
      <c r="H108" s="23">
        <f>'4. Selvkost og satser'!$B$56</f>
        <v>170582.7774748485</v>
      </c>
      <c r="I108" s="185">
        <f t="shared" si="5"/>
        <v>0</v>
      </c>
      <c r="J108" s="184">
        <f>SUMIFS(BasilRadata[8E. Oppgi antall årsverk barnehagen har pensjonsforpliktelser for:],'1. BASIL-rådata'!$I$3:$I$500,'X. Satser pensjonstilskudd'!$C108,BasilRadata[År],'0. Oppsett'!$C$9)</f>
        <v>0</v>
      </c>
      <c r="K108" s="184" t="str">
        <f>_xlfn.XLOOKUP($C108,'X. Satser pensjonstilskudd'!$C$5:$C$224,'X. Satser pensjonstilskudd'!$I$5:$I$224)</f>
        <v/>
      </c>
      <c r="L108" s="73" t="e">
        <f t="shared" si="6"/>
        <v>#VALUE!</v>
      </c>
      <c r="M108" s="186">
        <f t="shared" si="7"/>
        <v>0</v>
      </c>
      <c r="N108" s="187">
        <f>IFERROR(M108*'0. Oppsett'!$C$30,0)</f>
        <v>0</v>
      </c>
      <c r="O108" s="25">
        <v>0</v>
      </c>
      <c r="P108" s="97"/>
      <c r="Q108" s="97"/>
      <c r="R108" s="97"/>
      <c r="S108" s="97">
        <v>0</v>
      </c>
      <c r="T108" s="25">
        <v>0</v>
      </c>
      <c r="U108" s="188">
        <v>0</v>
      </c>
      <c r="V108" s="189">
        <f t="shared" si="8"/>
        <v>0</v>
      </c>
    </row>
    <row r="109" spans="1:22" x14ac:dyDescent="0.25">
      <c r="A109" s="181">
        <v>105</v>
      </c>
      <c r="B109" s="182">
        <f>'X. Satser pensjonstilskudd'!B109</f>
        <v>0</v>
      </c>
      <c r="C109" s="183">
        <f>'X. Satser pensjonstilskudd'!C109</f>
        <v>0</v>
      </c>
      <c r="D109" s="183" t="str">
        <f>IFERROR(_xlfn.XLOOKUP($C109,factPensjon[Virksomhetsnr.],factPensjon[Forpliktelser]),"")</f>
        <v/>
      </c>
      <c r="E109" s="18">
        <f>SUMIFS(BasilRadata[Heltidsplasser
0-2],BasilRadata[År],'0. Oppsett'!$C$9,BasilRadata[1B. Organisasjonsnummer:],$C109)</f>
        <v>0</v>
      </c>
      <c r="F109" s="23">
        <f>'4. Selvkost og satser'!$B$55</f>
        <v>316180.61632690748</v>
      </c>
      <c r="G109" s="18">
        <f>SUMIFS(BasilRadata[Heltidsplasser
3-6],BasilRadata[År],'0. Oppsett'!$C$9,BasilRadata[1B. Organisasjonsnummer:],$C109)</f>
        <v>0</v>
      </c>
      <c r="H109" s="23">
        <f>'4. Selvkost og satser'!$B$56</f>
        <v>170582.7774748485</v>
      </c>
      <c r="I109" s="185">
        <f t="shared" si="5"/>
        <v>0</v>
      </c>
      <c r="J109" s="184">
        <f>SUMIFS(BasilRadata[8E. Oppgi antall årsverk barnehagen har pensjonsforpliktelser for:],'1. BASIL-rådata'!$I$3:$I$500,'X. Satser pensjonstilskudd'!$C109,BasilRadata[År],'0. Oppsett'!$C$9)</f>
        <v>0</v>
      </c>
      <c r="K109" s="184" t="str">
        <f>_xlfn.XLOOKUP($C109,'X. Satser pensjonstilskudd'!$C$5:$C$224,'X. Satser pensjonstilskudd'!$I$5:$I$224)</f>
        <v/>
      </c>
      <c r="L109" s="73" t="e">
        <f t="shared" si="6"/>
        <v>#VALUE!</v>
      </c>
      <c r="M109" s="186">
        <f t="shared" si="7"/>
        <v>0</v>
      </c>
      <c r="N109" s="187">
        <f>IFERROR(M109*'0. Oppsett'!$C$30,0)</f>
        <v>0</v>
      </c>
      <c r="O109" s="25">
        <v>0</v>
      </c>
      <c r="P109" s="97"/>
      <c r="Q109" s="97"/>
      <c r="R109" s="97"/>
      <c r="S109" s="97">
        <v>0</v>
      </c>
      <c r="T109" s="25">
        <v>0</v>
      </c>
      <c r="U109" s="188">
        <v>0</v>
      </c>
      <c r="V109" s="189">
        <f t="shared" si="8"/>
        <v>0</v>
      </c>
    </row>
    <row r="110" spans="1:22" x14ac:dyDescent="0.25">
      <c r="A110" s="181">
        <v>106</v>
      </c>
      <c r="B110" s="182">
        <f>'X. Satser pensjonstilskudd'!B110</f>
        <v>0</v>
      </c>
      <c r="C110" s="183">
        <f>'X. Satser pensjonstilskudd'!C110</f>
        <v>0</v>
      </c>
      <c r="D110" s="183" t="str">
        <f>IFERROR(_xlfn.XLOOKUP($C110,factPensjon[Virksomhetsnr.],factPensjon[Forpliktelser]),"")</f>
        <v/>
      </c>
      <c r="E110" s="18">
        <f>SUMIFS(BasilRadata[Heltidsplasser
0-2],BasilRadata[År],'0. Oppsett'!$C$9,BasilRadata[1B. Organisasjonsnummer:],$C110)</f>
        <v>0</v>
      </c>
      <c r="F110" s="23">
        <f>'4. Selvkost og satser'!$B$55</f>
        <v>316180.61632690748</v>
      </c>
      <c r="G110" s="18">
        <f>SUMIFS(BasilRadata[Heltidsplasser
3-6],BasilRadata[År],'0. Oppsett'!$C$9,BasilRadata[1B. Organisasjonsnummer:],$C110)</f>
        <v>0</v>
      </c>
      <c r="H110" s="23">
        <f>'4. Selvkost og satser'!$B$56</f>
        <v>170582.7774748485</v>
      </c>
      <c r="I110" s="185">
        <f t="shared" si="5"/>
        <v>0</v>
      </c>
      <c r="J110" s="184">
        <f>SUMIFS(BasilRadata[8E. Oppgi antall årsverk barnehagen har pensjonsforpliktelser for:],'1. BASIL-rådata'!$I$3:$I$500,'X. Satser pensjonstilskudd'!$C110,BasilRadata[År],'0. Oppsett'!$C$9)</f>
        <v>0</v>
      </c>
      <c r="K110" s="184" t="str">
        <f>_xlfn.XLOOKUP($C110,'X. Satser pensjonstilskudd'!$C$5:$C$224,'X. Satser pensjonstilskudd'!$I$5:$I$224)</f>
        <v/>
      </c>
      <c r="L110" s="73" t="e">
        <f t="shared" si="6"/>
        <v>#VALUE!</v>
      </c>
      <c r="M110" s="186">
        <f t="shared" si="7"/>
        <v>0</v>
      </c>
      <c r="N110" s="187">
        <f>IFERROR(M110*'0. Oppsett'!$C$30,0)</f>
        <v>0</v>
      </c>
      <c r="O110" s="25">
        <v>0</v>
      </c>
      <c r="P110" s="97"/>
      <c r="Q110" s="97"/>
      <c r="R110" s="97"/>
      <c r="S110" s="97">
        <v>0</v>
      </c>
      <c r="T110" s="25">
        <v>0</v>
      </c>
      <c r="U110" s="188">
        <v>0</v>
      </c>
      <c r="V110" s="189">
        <f t="shared" si="8"/>
        <v>0</v>
      </c>
    </row>
    <row r="111" spans="1:22" x14ac:dyDescent="0.25">
      <c r="A111" s="181">
        <v>107</v>
      </c>
      <c r="B111" s="182">
        <f>'X. Satser pensjonstilskudd'!B111</f>
        <v>0</v>
      </c>
      <c r="C111" s="183">
        <f>'X. Satser pensjonstilskudd'!C111</f>
        <v>0</v>
      </c>
      <c r="D111" s="183" t="str">
        <f>IFERROR(_xlfn.XLOOKUP($C111,factPensjon[Virksomhetsnr.],factPensjon[Forpliktelser]),"")</f>
        <v/>
      </c>
      <c r="E111" s="18">
        <f>SUMIFS(BasilRadata[Heltidsplasser
0-2],BasilRadata[År],'0. Oppsett'!$C$9,BasilRadata[1B. Organisasjonsnummer:],$C111)</f>
        <v>0</v>
      </c>
      <c r="F111" s="23">
        <f>'4. Selvkost og satser'!$B$55</f>
        <v>316180.61632690748</v>
      </c>
      <c r="G111" s="18">
        <f>SUMIFS(BasilRadata[Heltidsplasser
3-6],BasilRadata[År],'0. Oppsett'!$C$9,BasilRadata[1B. Organisasjonsnummer:],$C111)</f>
        <v>0</v>
      </c>
      <c r="H111" s="23">
        <f>'4. Selvkost og satser'!$B$56</f>
        <v>170582.7774748485</v>
      </c>
      <c r="I111" s="185">
        <f t="shared" si="5"/>
        <v>0</v>
      </c>
      <c r="J111" s="184">
        <f>SUMIFS(BasilRadata[8E. Oppgi antall årsverk barnehagen har pensjonsforpliktelser for:],'1. BASIL-rådata'!$I$3:$I$500,'X. Satser pensjonstilskudd'!$C111,BasilRadata[År],'0. Oppsett'!$C$9)</f>
        <v>0</v>
      </c>
      <c r="K111" s="184" t="str">
        <f>_xlfn.XLOOKUP($C111,'X. Satser pensjonstilskudd'!$C$5:$C$224,'X. Satser pensjonstilskudd'!$I$5:$I$224)</f>
        <v/>
      </c>
      <c r="L111" s="73" t="e">
        <f t="shared" si="6"/>
        <v>#VALUE!</v>
      </c>
      <c r="M111" s="186">
        <f t="shared" si="7"/>
        <v>0</v>
      </c>
      <c r="N111" s="187">
        <f>IFERROR(M111*'0. Oppsett'!$C$30,0)</f>
        <v>0</v>
      </c>
      <c r="O111" s="25">
        <v>0</v>
      </c>
      <c r="P111" s="97"/>
      <c r="Q111" s="97"/>
      <c r="R111" s="97"/>
      <c r="S111" s="97">
        <v>0</v>
      </c>
      <c r="T111" s="25">
        <v>0</v>
      </c>
      <c r="U111" s="188">
        <v>0</v>
      </c>
      <c r="V111" s="189">
        <f t="shared" si="8"/>
        <v>0</v>
      </c>
    </row>
    <row r="112" spans="1:22" x14ac:dyDescent="0.25">
      <c r="A112" s="181">
        <v>108</v>
      </c>
      <c r="B112" s="182">
        <f>'X. Satser pensjonstilskudd'!B112</f>
        <v>0</v>
      </c>
      <c r="C112" s="183">
        <f>'X. Satser pensjonstilskudd'!C112</f>
        <v>0</v>
      </c>
      <c r="D112" s="183" t="str">
        <f>IFERROR(_xlfn.XLOOKUP($C112,factPensjon[Virksomhetsnr.],factPensjon[Forpliktelser]),"")</f>
        <v/>
      </c>
      <c r="E112" s="18">
        <f>SUMIFS(BasilRadata[Heltidsplasser
0-2],BasilRadata[År],'0. Oppsett'!$C$9,BasilRadata[1B. Organisasjonsnummer:],$C112)</f>
        <v>0</v>
      </c>
      <c r="F112" s="23">
        <f>'4. Selvkost og satser'!$B$55</f>
        <v>316180.61632690748</v>
      </c>
      <c r="G112" s="18">
        <f>SUMIFS(BasilRadata[Heltidsplasser
3-6],BasilRadata[År],'0. Oppsett'!$C$9,BasilRadata[1B. Organisasjonsnummer:],$C112)</f>
        <v>0</v>
      </c>
      <c r="H112" s="23">
        <f>'4. Selvkost og satser'!$B$56</f>
        <v>170582.7774748485</v>
      </c>
      <c r="I112" s="185">
        <f t="shared" si="5"/>
        <v>0</v>
      </c>
      <c r="J112" s="184">
        <f>SUMIFS(BasilRadata[8E. Oppgi antall årsverk barnehagen har pensjonsforpliktelser for:],'1. BASIL-rådata'!$I$3:$I$500,'X. Satser pensjonstilskudd'!$C112,BasilRadata[År],'0. Oppsett'!$C$9)</f>
        <v>0</v>
      </c>
      <c r="K112" s="184" t="str">
        <f>_xlfn.XLOOKUP($C112,'X. Satser pensjonstilskudd'!$C$5:$C$224,'X. Satser pensjonstilskudd'!$I$5:$I$224)</f>
        <v/>
      </c>
      <c r="L112" s="73" t="e">
        <f t="shared" si="6"/>
        <v>#VALUE!</v>
      </c>
      <c r="M112" s="186">
        <f t="shared" si="7"/>
        <v>0</v>
      </c>
      <c r="N112" s="187">
        <f>IFERROR(M112*'0. Oppsett'!$C$30,0)</f>
        <v>0</v>
      </c>
      <c r="O112" s="25">
        <v>0</v>
      </c>
      <c r="P112" s="97"/>
      <c r="Q112" s="97"/>
      <c r="R112" s="97"/>
      <c r="S112" s="97">
        <v>0</v>
      </c>
      <c r="T112" s="25">
        <v>0</v>
      </c>
      <c r="U112" s="188">
        <v>0</v>
      </c>
      <c r="V112" s="189">
        <f t="shared" si="8"/>
        <v>0</v>
      </c>
    </row>
    <row r="113" spans="1:22" x14ac:dyDescent="0.25">
      <c r="A113" s="181">
        <v>109</v>
      </c>
      <c r="B113" s="182">
        <f>'X. Satser pensjonstilskudd'!B113</f>
        <v>0</v>
      </c>
      <c r="C113" s="183">
        <f>'X. Satser pensjonstilskudd'!C113</f>
        <v>0</v>
      </c>
      <c r="D113" s="183" t="str">
        <f>IFERROR(_xlfn.XLOOKUP($C113,factPensjon[Virksomhetsnr.],factPensjon[Forpliktelser]),"")</f>
        <v/>
      </c>
      <c r="E113" s="18">
        <f>SUMIFS(BasilRadata[Heltidsplasser
0-2],BasilRadata[År],'0. Oppsett'!$C$9,BasilRadata[1B. Organisasjonsnummer:],$C113)</f>
        <v>0</v>
      </c>
      <c r="F113" s="23">
        <f>'4. Selvkost og satser'!$B$55</f>
        <v>316180.61632690748</v>
      </c>
      <c r="G113" s="18">
        <f>SUMIFS(BasilRadata[Heltidsplasser
3-6],BasilRadata[År],'0. Oppsett'!$C$9,BasilRadata[1B. Organisasjonsnummer:],$C113)</f>
        <v>0</v>
      </c>
      <c r="H113" s="23">
        <f>'4. Selvkost og satser'!$B$56</f>
        <v>170582.7774748485</v>
      </c>
      <c r="I113" s="185">
        <f t="shared" si="5"/>
        <v>0</v>
      </c>
      <c r="J113" s="184">
        <f>SUMIFS(BasilRadata[8E. Oppgi antall årsverk barnehagen har pensjonsforpliktelser for:],'1. BASIL-rådata'!$I$3:$I$500,'X. Satser pensjonstilskudd'!$C113,BasilRadata[År],'0. Oppsett'!$C$9)</f>
        <v>0</v>
      </c>
      <c r="K113" s="184" t="str">
        <f>_xlfn.XLOOKUP($C113,'X. Satser pensjonstilskudd'!$C$5:$C$224,'X. Satser pensjonstilskudd'!$I$5:$I$224)</f>
        <v/>
      </c>
      <c r="L113" s="73" t="e">
        <f t="shared" si="6"/>
        <v>#VALUE!</v>
      </c>
      <c r="M113" s="186">
        <f t="shared" si="7"/>
        <v>0</v>
      </c>
      <c r="N113" s="187">
        <f>IFERROR(M113*'0. Oppsett'!$C$30,0)</f>
        <v>0</v>
      </c>
      <c r="O113" s="25">
        <v>0</v>
      </c>
      <c r="P113" s="97"/>
      <c r="Q113" s="97"/>
      <c r="R113" s="97"/>
      <c r="S113" s="97">
        <v>0</v>
      </c>
      <c r="T113" s="25">
        <v>0</v>
      </c>
      <c r="U113" s="188">
        <v>0</v>
      </c>
      <c r="V113" s="189">
        <f t="shared" si="8"/>
        <v>0</v>
      </c>
    </row>
    <row r="114" spans="1:22" x14ac:dyDescent="0.25">
      <c r="A114" s="181">
        <v>110</v>
      </c>
      <c r="B114" s="182">
        <f>'X. Satser pensjonstilskudd'!B114</f>
        <v>0</v>
      </c>
      <c r="C114" s="183">
        <f>'X. Satser pensjonstilskudd'!C114</f>
        <v>0</v>
      </c>
      <c r="D114" s="183" t="str">
        <f>IFERROR(_xlfn.XLOOKUP($C114,factPensjon[Virksomhetsnr.],factPensjon[Forpliktelser]),"")</f>
        <v/>
      </c>
      <c r="E114" s="18">
        <f>SUMIFS(BasilRadata[Heltidsplasser
0-2],BasilRadata[År],'0. Oppsett'!$C$9,BasilRadata[1B. Organisasjonsnummer:],$C114)</f>
        <v>0</v>
      </c>
      <c r="F114" s="23">
        <f>'4. Selvkost og satser'!$B$55</f>
        <v>316180.61632690748</v>
      </c>
      <c r="G114" s="18">
        <f>SUMIFS(BasilRadata[Heltidsplasser
3-6],BasilRadata[År],'0. Oppsett'!$C$9,BasilRadata[1B. Organisasjonsnummer:],$C114)</f>
        <v>0</v>
      </c>
      <c r="H114" s="23">
        <f>'4. Selvkost og satser'!$B$56</f>
        <v>170582.7774748485</v>
      </c>
      <c r="I114" s="185">
        <f t="shared" si="5"/>
        <v>0</v>
      </c>
      <c r="J114" s="184">
        <f>SUMIFS(BasilRadata[8E. Oppgi antall årsverk barnehagen har pensjonsforpliktelser for:],'1. BASIL-rådata'!$I$3:$I$500,'X. Satser pensjonstilskudd'!$C114,BasilRadata[År],'0. Oppsett'!$C$9)</f>
        <v>0</v>
      </c>
      <c r="K114" s="184" t="str">
        <f>_xlfn.XLOOKUP($C114,'X. Satser pensjonstilskudd'!$C$5:$C$224,'X. Satser pensjonstilskudd'!$I$5:$I$224)</f>
        <v/>
      </c>
      <c r="L114" s="73" t="e">
        <f t="shared" si="6"/>
        <v>#VALUE!</v>
      </c>
      <c r="M114" s="186">
        <f t="shared" si="7"/>
        <v>0</v>
      </c>
      <c r="N114" s="187">
        <f>IFERROR(M114*'0. Oppsett'!$C$30,0)</f>
        <v>0</v>
      </c>
      <c r="O114" s="25">
        <v>0</v>
      </c>
      <c r="P114" s="97"/>
      <c r="Q114" s="97"/>
      <c r="R114" s="97"/>
      <c r="S114" s="97">
        <v>0</v>
      </c>
      <c r="T114" s="25">
        <v>0</v>
      </c>
      <c r="U114" s="188">
        <v>0</v>
      </c>
      <c r="V114" s="189">
        <f t="shared" si="8"/>
        <v>0</v>
      </c>
    </row>
    <row r="115" spans="1:22" x14ac:dyDescent="0.25">
      <c r="A115" s="181">
        <v>111</v>
      </c>
      <c r="B115" s="182">
        <f>'X. Satser pensjonstilskudd'!B115</f>
        <v>0</v>
      </c>
      <c r="C115" s="183">
        <f>'X. Satser pensjonstilskudd'!C115</f>
        <v>0</v>
      </c>
      <c r="D115" s="183" t="str">
        <f>IFERROR(_xlfn.XLOOKUP($C115,factPensjon[Virksomhetsnr.],factPensjon[Forpliktelser]),"")</f>
        <v/>
      </c>
      <c r="E115" s="18">
        <f>SUMIFS(BasilRadata[Heltidsplasser
0-2],BasilRadata[År],'0. Oppsett'!$C$9,BasilRadata[1B. Organisasjonsnummer:],$C115)</f>
        <v>0</v>
      </c>
      <c r="F115" s="23">
        <f>'4. Selvkost og satser'!$B$55</f>
        <v>316180.61632690748</v>
      </c>
      <c r="G115" s="18">
        <f>SUMIFS(BasilRadata[Heltidsplasser
3-6],BasilRadata[År],'0. Oppsett'!$C$9,BasilRadata[1B. Organisasjonsnummer:],$C115)</f>
        <v>0</v>
      </c>
      <c r="H115" s="23">
        <f>'4. Selvkost og satser'!$B$56</f>
        <v>170582.7774748485</v>
      </c>
      <c r="I115" s="185">
        <f t="shared" si="5"/>
        <v>0</v>
      </c>
      <c r="J115" s="184">
        <f>SUMIFS(BasilRadata[8E. Oppgi antall årsverk barnehagen har pensjonsforpliktelser for:],'1. BASIL-rådata'!$I$3:$I$500,'X. Satser pensjonstilskudd'!$C115,BasilRadata[År],'0. Oppsett'!$C$9)</f>
        <v>0</v>
      </c>
      <c r="K115" s="184" t="str">
        <f>_xlfn.XLOOKUP($C115,'X. Satser pensjonstilskudd'!$C$5:$C$224,'X. Satser pensjonstilskudd'!$I$5:$I$224)</f>
        <v/>
      </c>
      <c r="L115" s="73" t="e">
        <f t="shared" si="6"/>
        <v>#VALUE!</v>
      </c>
      <c r="M115" s="186">
        <f t="shared" si="7"/>
        <v>0</v>
      </c>
      <c r="N115" s="187">
        <f>IFERROR(M115*'0. Oppsett'!$C$30,0)</f>
        <v>0</v>
      </c>
      <c r="O115" s="25">
        <v>0</v>
      </c>
      <c r="P115" s="97"/>
      <c r="Q115" s="97"/>
      <c r="R115" s="97"/>
      <c r="S115" s="97">
        <v>0</v>
      </c>
      <c r="T115" s="25">
        <v>0</v>
      </c>
      <c r="U115" s="188">
        <v>0</v>
      </c>
      <c r="V115" s="189">
        <f t="shared" si="8"/>
        <v>0</v>
      </c>
    </row>
    <row r="116" spans="1:22" x14ac:dyDescent="0.25">
      <c r="A116" s="181">
        <v>112</v>
      </c>
      <c r="B116" s="182">
        <f>'X. Satser pensjonstilskudd'!B116</f>
        <v>0</v>
      </c>
      <c r="C116" s="183">
        <f>'X. Satser pensjonstilskudd'!C116</f>
        <v>0</v>
      </c>
      <c r="D116" s="183" t="str">
        <f>IFERROR(_xlfn.XLOOKUP($C116,factPensjon[Virksomhetsnr.],factPensjon[Forpliktelser]),"")</f>
        <v/>
      </c>
      <c r="E116" s="18">
        <f>SUMIFS(BasilRadata[Heltidsplasser
0-2],BasilRadata[År],'0. Oppsett'!$C$9,BasilRadata[1B. Organisasjonsnummer:],$C116)</f>
        <v>0</v>
      </c>
      <c r="F116" s="23">
        <f>'4. Selvkost og satser'!$B$55</f>
        <v>316180.61632690748</v>
      </c>
      <c r="G116" s="18">
        <f>SUMIFS(BasilRadata[Heltidsplasser
3-6],BasilRadata[År],'0. Oppsett'!$C$9,BasilRadata[1B. Organisasjonsnummer:],$C116)</f>
        <v>0</v>
      </c>
      <c r="H116" s="23">
        <f>'4. Selvkost og satser'!$B$56</f>
        <v>170582.7774748485</v>
      </c>
      <c r="I116" s="185">
        <f t="shared" si="5"/>
        <v>0</v>
      </c>
      <c r="J116" s="184">
        <f>SUMIFS(BasilRadata[8E. Oppgi antall årsverk barnehagen har pensjonsforpliktelser for:],'1. BASIL-rådata'!$I$3:$I$500,'X. Satser pensjonstilskudd'!$C116,BasilRadata[År],'0. Oppsett'!$C$9)</f>
        <v>0</v>
      </c>
      <c r="K116" s="184" t="str">
        <f>_xlfn.XLOOKUP($C116,'X. Satser pensjonstilskudd'!$C$5:$C$224,'X. Satser pensjonstilskudd'!$I$5:$I$224)</f>
        <v/>
      </c>
      <c r="L116" s="73" t="e">
        <f t="shared" si="6"/>
        <v>#VALUE!</v>
      </c>
      <c r="M116" s="186">
        <f t="shared" si="7"/>
        <v>0</v>
      </c>
      <c r="N116" s="187">
        <f>IFERROR(M116*'0. Oppsett'!$C$30,0)</f>
        <v>0</v>
      </c>
      <c r="O116" s="25">
        <v>0</v>
      </c>
      <c r="P116" s="97"/>
      <c r="Q116" s="97"/>
      <c r="R116" s="97"/>
      <c r="S116" s="97">
        <v>0</v>
      </c>
      <c r="T116" s="25">
        <v>0</v>
      </c>
      <c r="U116" s="188">
        <v>0</v>
      </c>
      <c r="V116" s="189">
        <f t="shared" si="8"/>
        <v>0</v>
      </c>
    </row>
    <row r="117" spans="1:22" x14ac:dyDescent="0.25">
      <c r="A117" s="181">
        <v>113</v>
      </c>
      <c r="B117" s="182">
        <f>'X. Satser pensjonstilskudd'!B117</f>
        <v>0</v>
      </c>
      <c r="C117" s="183">
        <f>'X. Satser pensjonstilskudd'!C117</f>
        <v>0</v>
      </c>
      <c r="D117" s="183" t="str">
        <f>IFERROR(_xlfn.XLOOKUP($C117,factPensjon[Virksomhetsnr.],factPensjon[Forpliktelser]),"")</f>
        <v/>
      </c>
      <c r="E117" s="18">
        <f>SUMIFS(BasilRadata[Heltidsplasser
0-2],BasilRadata[År],'0. Oppsett'!$C$9,BasilRadata[1B. Organisasjonsnummer:],$C117)</f>
        <v>0</v>
      </c>
      <c r="F117" s="23">
        <f>'4. Selvkost og satser'!$B$55</f>
        <v>316180.61632690748</v>
      </c>
      <c r="G117" s="18">
        <f>SUMIFS(BasilRadata[Heltidsplasser
3-6],BasilRadata[År],'0. Oppsett'!$C$9,BasilRadata[1B. Organisasjonsnummer:],$C117)</f>
        <v>0</v>
      </c>
      <c r="H117" s="23">
        <f>'4. Selvkost og satser'!$B$56</f>
        <v>170582.7774748485</v>
      </c>
      <c r="I117" s="185">
        <f t="shared" si="5"/>
        <v>0</v>
      </c>
      <c r="J117" s="184">
        <f>SUMIFS(BasilRadata[8E. Oppgi antall årsverk barnehagen har pensjonsforpliktelser for:],'1. BASIL-rådata'!$I$3:$I$500,'X. Satser pensjonstilskudd'!$C117,BasilRadata[År],'0. Oppsett'!$C$9)</f>
        <v>0</v>
      </c>
      <c r="K117" s="184" t="str">
        <f>_xlfn.XLOOKUP($C117,'X. Satser pensjonstilskudd'!$C$5:$C$224,'X. Satser pensjonstilskudd'!$I$5:$I$224)</f>
        <v/>
      </c>
      <c r="L117" s="73" t="e">
        <f t="shared" si="6"/>
        <v>#VALUE!</v>
      </c>
      <c r="M117" s="186">
        <f t="shared" si="7"/>
        <v>0</v>
      </c>
      <c r="N117" s="187">
        <f>IFERROR(M117*'0. Oppsett'!$C$30,0)</f>
        <v>0</v>
      </c>
      <c r="O117" s="25">
        <v>0</v>
      </c>
      <c r="P117" s="97"/>
      <c r="Q117" s="97"/>
      <c r="R117" s="97"/>
      <c r="S117" s="97">
        <v>0</v>
      </c>
      <c r="T117" s="25">
        <v>0</v>
      </c>
      <c r="U117" s="188">
        <v>0</v>
      </c>
      <c r="V117" s="189">
        <f t="shared" si="8"/>
        <v>0</v>
      </c>
    </row>
    <row r="118" spans="1:22" x14ac:dyDescent="0.25">
      <c r="A118" s="181">
        <v>114</v>
      </c>
      <c r="B118" s="182">
        <f>'X. Satser pensjonstilskudd'!B118</f>
        <v>0</v>
      </c>
      <c r="C118" s="183">
        <f>'X. Satser pensjonstilskudd'!C118</f>
        <v>0</v>
      </c>
      <c r="D118" s="183" t="str">
        <f>IFERROR(_xlfn.XLOOKUP($C118,factPensjon[Virksomhetsnr.],factPensjon[Forpliktelser]),"")</f>
        <v/>
      </c>
      <c r="E118" s="18">
        <f>SUMIFS(BasilRadata[Heltidsplasser
0-2],BasilRadata[År],'0. Oppsett'!$C$9,BasilRadata[1B. Organisasjonsnummer:],$C118)</f>
        <v>0</v>
      </c>
      <c r="F118" s="23">
        <f>'4. Selvkost og satser'!$B$55</f>
        <v>316180.61632690748</v>
      </c>
      <c r="G118" s="18">
        <f>SUMIFS(BasilRadata[Heltidsplasser
3-6],BasilRadata[År],'0. Oppsett'!$C$9,BasilRadata[1B. Organisasjonsnummer:],$C118)</f>
        <v>0</v>
      </c>
      <c r="H118" s="23">
        <f>'4. Selvkost og satser'!$B$56</f>
        <v>170582.7774748485</v>
      </c>
      <c r="I118" s="185">
        <f t="shared" si="5"/>
        <v>0</v>
      </c>
      <c r="J118" s="184">
        <f>SUMIFS(BasilRadata[8E. Oppgi antall årsverk barnehagen har pensjonsforpliktelser for:],'1. BASIL-rådata'!$I$3:$I$500,'X. Satser pensjonstilskudd'!$C118,BasilRadata[År],'0. Oppsett'!$C$9)</f>
        <v>0</v>
      </c>
      <c r="K118" s="184" t="str">
        <f>_xlfn.XLOOKUP($C118,'X. Satser pensjonstilskudd'!$C$5:$C$224,'X. Satser pensjonstilskudd'!$I$5:$I$224)</f>
        <v/>
      </c>
      <c r="L118" s="73" t="e">
        <f t="shared" si="6"/>
        <v>#VALUE!</v>
      </c>
      <c r="M118" s="186">
        <f t="shared" si="7"/>
        <v>0</v>
      </c>
      <c r="N118" s="187">
        <f>IFERROR(M118*'0. Oppsett'!$C$30,0)</f>
        <v>0</v>
      </c>
      <c r="O118" s="25">
        <v>0</v>
      </c>
      <c r="P118" s="97"/>
      <c r="Q118" s="97"/>
      <c r="R118" s="97"/>
      <c r="S118" s="97">
        <v>0</v>
      </c>
      <c r="T118" s="25">
        <v>0</v>
      </c>
      <c r="U118" s="188">
        <v>0</v>
      </c>
      <c r="V118" s="189">
        <f t="shared" si="8"/>
        <v>0</v>
      </c>
    </row>
    <row r="119" spans="1:22" x14ac:dyDescent="0.25">
      <c r="A119" s="181">
        <v>115</v>
      </c>
      <c r="B119" s="182">
        <f>'X. Satser pensjonstilskudd'!B119</f>
        <v>0</v>
      </c>
      <c r="C119" s="183">
        <f>'X. Satser pensjonstilskudd'!C119</f>
        <v>0</v>
      </c>
      <c r="D119" s="183" t="str">
        <f>IFERROR(_xlfn.XLOOKUP($C119,factPensjon[Virksomhetsnr.],factPensjon[Forpliktelser]),"")</f>
        <v/>
      </c>
      <c r="E119" s="18">
        <f>SUMIFS(BasilRadata[Heltidsplasser
0-2],BasilRadata[År],'0. Oppsett'!$C$9,BasilRadata[1B. Organisasjonsnummer:],$C119)</f>
        <v>0</v>
      </c>
      <c r="F119" s="23">
        <f>'4. Selvkost og satser'!$B$55</f>
        <v>316180.61632690748</v>
      </c>
      <c r="G119" s="18">
        <f>SUMIFS(BasilRadata[Heltidsplasser
3-6],BasilRadata[År],'0. Oppsett'!$C$9,BasilRadata[1B. Organisasjonsnummer:],$C119)</f>
        <v>0</v>
      </c>
      <c r="H119" s="23">
        <f>'4. Selvkost og satser'!$B$56</f>
        <v>170582.7774748485</v>
      </c>
      <c r="I119" s="185">
        <f t="shared" si="5"/>
        <v>0</v>
      </c>
      <c r="J119" s="184">
        <f>SUMIFS(BasilRadata[8E. Oppgi antall årsverk barnehagen har pensjonsforpliktelser for:],'1. BASIL-rådata'!$I$3:$I$500,'X. Satser pensjonstilskudd'!$C119,BasilRadata[År],'0. Oppsett'!$C$9)</f>
        <v>0</v>
      </c>
      <c r="K119" s="184" t="str">
        <f>_xlfn.XLOOKUP($C119,'X. Satser pensjonstilskudd'!$C$5:$C$224,'X. Satser pensjonstilskudd'!$I$5:$I$224)</f>
        <v/>
      </c>
      <c r="L119" s="73" t="e">
        <f t="shared" si="6"/>
        <v>#VALUE!</v>
      </c>
      <c r="M119" s="186">
        <f t="shared" si="7"/>
        <v>0</v>
      </c>
      <c r="N119" s="187">
        <f>IFERROR(M119*'0. Oppsett'!$C$30,0)</f>
        <v>0</v>
      </c>
      <c r="O119" s="25">
        <v>0</v>
      </c>
      <c r="P119" s="97"/>
      <c r="Q119" s="97"/>
      <c r="R119" s="97"/>
      <c r="S119" s="97">
        <v>0</v>
      </c>
      <c r="T119" s="25">
        <v>0</v>
      </c>
      <c r="U119" s="188">
        <v>0</v>
      </c>
      <c r="V119" s="189">
        <f t="shared" si="8"/>
        <v>0</v>
      </c>
    </row>
    <row r="120" spans="1:22" x14ac:dyDescent="0.25">
      <c r="A120" s="181">
        <v>116</v>
      </c>
      <c r="B120" s="182">
        <f>'X. Satser pensjonstilskudd'!B120</f>
        <v>0</v>
      </c>
      <c r="C120" s="183">
        <f>'X. Satser pensjonstilskudd'!C120</f>
        <v>0</v>
      </c>
      <c r="D120" s="183" t="str">
        <f>IFERROR(_xlfn.XLOOKUP($C120,factPensjon[Virksomhetsnr.],factPensjon[Forpliktelser]),"")</f>
        <v/>
      </c>
      <c r="E120" s="18">
        <f>SUMIFS(BasilRadata[Heltidsplasser
0-2],BasilRadata[År],'0. Oppsett'!$C$9,BasilRadata[1B. Organisasjonsnummer:],$C120)</f>
        <v>0</v>
      </c>
      <c r="F120" s="23">
        <f>'4. Selvkost og satser'!$B$55</f>
        <v>316180.61632690748</v>
      </c>
      <c r="G120" s="18">
        <f>SUMIFS(BasilRadata[Heltidsplasser
3-6],BasilRadata[År],'0. Oppsett'!$C$9,BasilRadata[1B. Organisasjonsnummer:],$C120)</f>
        <v>0</v>
      </c>
      <c r="H120" s="23">
        <f>'4. Selvkost og satser'!$B$56</f>
        <v>170582.7774748485</v>
      </c>
      <c r="I120" s="185">
        <f t="shared" si="5"/>
        <v>0</v>
      </c>
      <c r="J120" s="184">
        <f>SUMIFS(BasilRadata[8E. Oppgi antall årsverk barnehagen har pensjonsforpliktelser for:],'1. BASIL-rådata'!$I$3:$I$500,'X. Satser pensjonstilskudd'!$C120,BasilRadata[År],'0. Oppsett'!$C$9)</f>
        <v>0</v>
      </c>
      <c r="K120" s="184" t="str">
        <f>_xlfn.XLOOKUP($C120,'X. Satser pensjonstilskudd'!$C$5:$C$224,'X. Satser pensjonstilskudd'!$I$5:$I$224)</f>
        <v/>
      </c>
      <c r="L120" s="73" t="e">
        <f t="shared" si="6"/>
        <v>#VALUE!</v>
      </c>
      <c r="M120" s="186">
        <f t="shared" si="7"/>
        <v>0</v>
      </c>
      <c r="N120" s="187">
        <f>IFERROR(M120*'0. Oppsett'!$C$30,0)</f>
        <v>0</v>
      </c>
      <c r="O120" s="25">
        <v>0</v>
      </c>
      <c r="P120" s="97"/>
      <c r="Q120" s="97"/>
      <c r="R120" s="97"/>
      <c r="S120" s="97">
        <v>0</v>
      </c>
      <c r="T120" s="25">
        <v>0</v>
      </c>
      <c r="U120" s="188">
        <v>0</v>
      </c>
      <c r="V120" s="189">
        <f t="shared" si="8"/>
        <v>0</v>
      </c>
    </row>
    <row r="121" spans="1:22" x14ac:dyDescent="0.25">
      <c r="A121" s="181">
        <v>117</v>
      </c>
      <c r="B121" s="182">
        <f>'X. Satser pensjonstilskudd'!B121</f>
        <v>0</v>
      </c>
      <c r="C121" s="183">
        <f>'X. Satser pensjonstilskudd'!C121</f>
        <v>0</v>
      </c>
      <c r="D121" s="183" t="str">
        <f>IFERROR(_xlfn.XLOOKUP($C121,factPensjon[Virksomhetsnr.],factPensjon[Forpliktelser]),"")</f>
        <v/>
      </c>
      <c r="E121" s="18">
        <f>SUMIFS(BasilRadata[Heltidsplasser
0-2],BasilRadata[År],'0. Oppsett'!$C$9,BasilRadata[1B. Organisasjonsnummer:],$C121)</f>
        <v>0</v>
      </c>
      <c r="F121" s="23">
        <f>'4. Selvkost og satser'!$B$55</f>
        <v>316180.61632690748</v>
      </c>
      <c r="G121" s="18">
        <f>SUMIFS(BasilRadata[Heltidsplasser
3-6],BasilRadata[År],'0. Oppsett'!$C$9,BasilRadata[1B. Organisasjonsnummer:],$C121)</f>
        <v>0</v>
      </c>
      <c r="H121" s="23">
        <f>'4. Selvkost og satser'!$B$56</f>
        <v>170582.7774748485</v>
      </c>
      <c r="I121" s="185">
        <f t="shared" si="5"/>
        <v>0</v>
      </c>
      <c r="J121" s="184">
        <f>SUMIFS(BasilRadata[8E. Oppgi antall årsverk barnehagen har pensjonsforpliktelser for:],'1. BASIL-rådata'!$I$3:$I$500,'X. Satser pensjonstilskudd'!$C121,BasilRadata[År],'0. Oppsett'!$C$9)</f>
        <v>0</v>
      </c>
      <c r="K121" s="184" t="str">
        <f>_xlfn.XLOOKUP($C121,'X. Satser pensjonstilskudd'!$C$5:$C$224,'X. Satser pensjonstilskudd'!$I$5:$I$224)</f>
        <v/>
      </c>
      <c r="L121" s="73" t="e">
        <f t="shared" si="6"/>
        <v>#VALUE!</v>
      </c>
      <c r="M121" s="186">
        <f t="shared" si="7"/>
        <v>0</v>
      </c>
      <c r="N121" s="187">
        <f>IFERROR(M121*'0. Oppsett'!$C$30,0)</f>
        <v>0</v>
      </c>
      <c r="O121" s="25">
        <v>0</v>
      </c>
      <c r="P121" s="97"/>
      <c r="Q121" s="97"/>
      <c r="R121" s="97"/>
      <c r="S121" s="97">
        <v>0</v>
      </c>
      <c r="T121" s="25">
        <v>0</v>
      </c>
      <c r="U121" s="188">
        <v>0</v>
      </c>
      <c r="V121" s="189">
        <f t="shared" si="8"/>
        <v>0</v>
      </c>
    </row>
    <row r="122" spans="1:22" x14ac:dyDescent="0.25">
      <c r="A122" s="181">
        <v>118</v>
      </c>
      <c r="B122" s="182">
        <f>'X. Satser pensjonstilskudd'!B122</f>
        <v>0</v>
      </c>
      <c r="C122" s="183">
        <f>'X. Satser pensjonstilskudd'!C122</f>
        <v>0</v>
      </c>
      <c r="D122" s="183" t="str">
        <f>IFERROR(_xlfn.XLOOKUP($C122,factPensjon[Virksomhetsnr.],factPensjon[Forpliktelser]),"")</f>
        <v/>
      </c>
      <c r="E122" s="18">
        <f>SUMIFS(BasilRadata[Heltidsplasser
0-2],BasilRadata[År],'0. Oppsett'!$C$9,BasilRadata[1B. Organisasjonsnummer:],$C122)</f>
        <v>0</v>
      </c>
      <c r="F122" s="23">
        <f>'4. Selvkost og satser'!$B$55</f>
        <v>316180.61632690748</v>
      </c>
      <c r="G122" s="18">
        <f>SUMIFS(BasilRadata[Heltidsplasser
3-6],BasilRadata[År],'0. Oppsett'!$C$9,BasilRadata[1B. Organisasjonsnummer:],$C122)</f>
        <v>0</v>
      </c>
      <c r="H122" s="23">
        <f>'4. Selvkost og satser'!$B$56</f>
        <v>170582.7774748485</v>
      </c>
      <c r="I122" s="185">
        <f t="shared" si="5"/>
        <v>0</v>
      </c>
      <c r="J122" s="184">
        <f>SUMIFS(BasilRadata[8E. Oppgi antall årsverk barnehagen har pensjonsforpliktelser for:],'1. BASIL-rådata'!$I$3:$I$500,'X. Satser pensjonstilskudd'!$C122,BasilRadata[År],'0. Oppsett'!$C$9)</f>
        <v>0</v>
      </c>
      <c r="K122" s="184" t="str">
        <f>_xlfn.XLOOKUP($C122,'X. Satser pensjonstilskudd'!$C$5:$C$224,'X. Satser pensjonstilskudd'!$I$5:$I$224)</f>
        <v/>
      </c>
      <c r="L122" s="73" t="e">
        <f t="shared" si="6"/>
        <v>#VALUE!</v>
      </c>
      <c r="M122" s="186">
        <f t="shared" si="7"/>
        <v>0</v>
      </c>
      <c r="N122" s="187">
        <f>IFERROR(M122*'0. Oppsett'!$C$30,0)</f>
        <v>0</v>
      </c>
      <c r="O122" s="25">
        <v>0</v>
      </c>
      <c r="P122" s="97"/>
      <c r="Q122" s="97"/>
      <c r="R122" s="97"/>
      <c r="S122" s="97">
        <v>0</v>
      </c>
      <c r="T122" s="25">
        <v>0</v>
      </c>
      <c r="U122" s="188">
        <v>0</v>
      </c>
      <c r="V122" s="189">
        <f t="shared" si="8"/>
        <v>0</v>
      </c>
    </row>
    <row r="123" spans="1:22" x14ac:dyDescent="0.25">
      <c r="A123" s="181">
        <v>119</v>
      </c>
      <c r="B123" s="182">
        <f>'X. Satser pensjonstilskudd'!B123</f>
        <v>0</v>
      </c>
      <c r="C123" s="183">
        <f>'X. Satser pensjonstilskudd'!C123</f>
        <v>0</v>
      </c>
      <c r="D123" s="183" t="str">
        <f>IFERROR(_xlfn.XLOOKUP($C123,factPensjon[Virksomhetsnr.],factPensjon[Forpliktelser]),"")</f>
        <v/>
      </c>
      <c r="E123" s="18">
        <f>SUMIFS(BasilRadata[Heltidsplasser
0-2],BasilRadata[År],'0. Oppsett'!$C$9,BasilRadata[1B. Organisasjonsnummer:],$C123)</f>
        <v>0</v>
      </c>
      <c r="F123" s="23">
        <f>'4. Selvkost og satser'!$B$55</f>
        <v>316180.61632690748</v>
      </c>
      <c r="G123" s="18">
        <f>SUMIFS(BasilRadata[Heltidsplasser
3-6],BasilRadata[År],'0. Oppsett'!$C$9,BasilRadata[1B. Organisasjonsnummer:],$C123)</f>
        <v>0</v>
      </c>
      <c r="H123" s="23">
        <f>'4. Selvkost og satser'!$B$56</f>
        <v>170582.7774748485</v>
      </c>
      <c r="I123" s="185">
        <f t="shared" si="5"/>
        <v>0</v>
      </c>
      <c r="J123" s="184">
        <f>SUMIFS(BasilRadata[8E. Oppgi antall årsverk barnehagen har pensjonsforpliktelser for:],'1. BASIL-rådata'!$I$3:$I$500,'X. Satser pensjonstilskudd'!$C123,BasilRadata[År],'0. Oppsett'!$C$9)</f>
        <v>0</v>
      </c>
      <c r="K123" s="184" t="str">
        <f>_xlfn.XLOOKUP($C123,'X. Satser pensjonstilskudd'!$C$5:$C$224,'X. Satser pensjonstilskudd'!$I$5:$I$224)</f>
        <v/>
      </c>
      <c r="L123" s="73" t="e">
        <f t="shared" si="6"/>
        <v>#VALUE!</v>
      </c>
      <c r="M123" s="186">
        <f t="shared" si="7"/>
        <v>0</v>
      </c>
      <c r="N123" s="187">
        <f>IFERROR(M123*'0. Oppsett'!$C$30,0)</f>
        <v>0</v>
      </c>
      <c r="O123" s="25">
        <v>0</v>
      </c>
      <c r="P123" s="97"/>
      <c r="Q123" s="97"/>
      <c r="R123" s="97"/>
      <c r="S123" s="97">
        <v>0</v>
      </c>
      <c r="T123" s="25">
        <v>0</v>
      </c>
      <c r="U123" s="188">
        <v>0</v>
      </c>
      <c r="V123" s="189">
        <f t="shared" si="8"/>
        <v>0</v>
      </c>
    </row>
    <row r="124" spans="1:22" x14ac:dyDescent="0.25">
      <c r="A124" s="181">
        <v>120</v>
      </c>
      <c r="B124" s="182">
        <f>'X. Satser pensjonstilskudd'!B124</f>
        <v>0</v>
      </c>
      <c r="C124" s="183">
        <f>'X. Satser pensjonstilskudd'!C124</f>
        <v>0</v>
      </c>
      <c r="D124" s="183" t="str">
        <f>IFERROR(_xlfn.XLOOKUP($C124,factPensjon[Virksomhetsnr.],factPensjon[Forpliktelser]),"")</f>
        <v/>
      </c>
      <c r="E124" s="18">
        <f>SUMIFS(BasilRadata[Heltidsplasser
0-2],BasilRadata[År],'0. Oppsett'!$C$9,BasilRadata[1B. Organisasjonsnummer:],$C124)</f>
        <v>0</v>
      </c>
      <c r="F124" s="23">
        <f>'4. Selvkost og satser'!$B$55</f>
        <v>316180.61632690748</v>
      </c>
      <c r="G124" s="18">
        <f>SUMIFS(BasilRadata[Heltidsplasser
3-6],BasilRadata[År],'0. Oppsett'!$C$9,BasilRadata[1B. Organisasjonsnummer:],$C124)</f>
        <v>0</v>
      </c>
      <c r="H124" s="23">
        <f>'4. Selvkost og satser'!$B$56</f>
        <v>170582.7774748485</v>
      </c>
      <c r="I124" s="185">
        <f t="shared" si="5"/>
        <v>0</v>
      </c>
      <c r="J124" s="184">
        <f>SUMIFS(BasilRadata[8E. Oppgi antall årsverk barnehagen har pensjonsforpliktelser for:],'1. BASIL-rådata'!$I$3:$I$500,'X. Satser pensjonstilskudd'!$C124,BasilRadata[År],'0. Oppsett'!$C$9)</f>
        <v>0</v>
      </c>
      <c r="K124" s="184" t="str">
        <f>_xlfn.XLOOKUP($C124,'X. Satser pensjonstilskudd'!$C$5:$C$224,'X. Satser pensjonstilskudd'!$I$5:$I$224)</f>
        <v/>
      </c>
      <c r="L124" s="73" t="e">
        <f t="shared" si="6"/>
        <v>#VALUE!</v>
      </c>
      <c r="M124" s="186">
        <f t="shared" si="7"/>
        <v>0</v>
      </c>
      <c r="N124" s="187">
        <f>IFERROR(M124*'0. Oppsett'!$C$30,0)</f>
        <v>0</v>
      </c>
      <c r="O124" s="25">
        <v>0</v>
      </c>
      <c r="P124" s="97"/>
      <c r="Q124" s="97"/>
      <c r="R124" s="97"/>
      <c r="S124" s="97">
        <v>0</v>
      </c>
      <c r="T124" s="25">
        <v>0</v>
      </c>
      <c r="U124" s="188">
        <v>0</v>
      </c>
      <c r="V124" s="189">
        <f t="shared" si="8"/>
        <v>0</v>
      </c>
    </row>
    <row r="125" spans="1:22" x14ac:dyDescent="0.25">
      <c r="A125" s="181">
        <v>121</v>
      </c>
      <c r="B125" s="182">
        <f>'X. Satser pensjonstilskudd'!B125</f>
        <v>0</v>
      </c>
      <c r="C125" s="183">
        <f>'X. Satser pensjonstilskudd'!C125</f>
        <v>0</v>
      </c>
      <c r="D125" s="183" t="str">
        <f>IFERROR(_xlfn.XLOOKUP($C125,factPensjon[Virksomhetsnr.],factPensjon[Forpliktelser]),"")</f>
        <v/>
      </c>
      <c r="E125" s="18">
        <f>SUMIFS(BasilRadata[Heltidsplasser
0-2],BasilRadata[År],'0. Oppsett'!$C$9,BasilRadata[1B. Organisasjonsnummer:],$C125)</f>
        <v>0</v>
      </c>
      <c r="F125" s="23">
        <f>'4. Selvkost og satser'!$B$55</f>
        <v>316180.61632690748</v>
      </c>
      <c r="G125" s="18">
        <f>SUMIFS(BasilRadata[Heltidsplasser
3-6],BasilRadata[År],'0. Oppsett'!$C$9,BasilRadata[1B. Organisasjonsnummer:],$C125)</f>
        <v>0</v>
      </c>
      <c r="H125" s="23">
        <f>'4. Selvkost og satser'!$B$56</f>
        <v>170582.7774748485</v>
      </c>
      <c r="I125" s="185">
        <f t="shared" si="5"/>
        <v>0</v>
      </c>
      <c r="J125" s="184">
        <f>SUMIFS(BasilRadata[8E. Oppgi antall årsverk barnehagen har pensjonsforpliktelser for:],'1. BASIL-rådata'!$I$3:$I$500,'X. Satser pensjonstilskudd'!$C125,BasilRadata[År],'0. Oppsett'!$C$9)</f>
        <v>0</v>
      </c>
      <c r="K125" s="184" t="str">
        <f>_xlfn.XLOOKUP($C125,'X. Satser pensjonstilskudd'!$C$5:$C$224,'X. Satser pensjonstilskudd'!$I$5:$I$224)</f>
        <v/>
      </c>
      <c r="L125" s="73" t="e">
        <f t="shared" si="6"/>
        <v>#VALUE!</v>
      </c>
      <c r="M125" s="186">
        <f t="shared" si="7"/>
        <v>0</v>
      </c>
      <c r="N125" s="187">
        <f>IFERROR(M125*'0. Oppsett'!$C$30,0)</f>
        <v>0</v>
      </c>
      <c r="O125" s="25">
        <v>0</v>
      </c>
      <c r="P125" s="97"/>
      <c r="Q125" s="97"/>
      <c r="R125" s="97"/>
      <c r="S125" s="97">
        <v>0</v>
      </c>
      <c r="T125" s="25">
        <v>0</v>
      </c>
      <c r="U125" s="188">
        <v>0</v>
      </c>
      <c r="V125" s="189">
        <f t="shared" si="8"/>
        <v>0</v>
      </c>
    </row>
    <row r="126" spans="1:22" x14ac:dyDescent="0.25">
      <c r="A126" s="181">
        <v>122</v>
      </c>
      <c r="B126" s="182">
        <f>'X. Satser pensjonstilskudd'!B126</f>
        <v>0</v>
      </c>
      <c r="C126" s="183">
        <f>'X. Satser pensjonstilskudd'!C126</f>
        <v>0</v>
      </c>
      <c r="D126" s="183" t="str">
        <f>IFERROR(_xlfn.XLOOKUP($C126,factPensjon[Virksomhetsnr.],factPensjon[Forpliktelser]),"")</f>
        <v/>
      </c>
      <c r="E126" s="18">
        <f>SUMIFS(BasilRadata[Heltidsplasser
0-2],BasilRadata[År],'0. Oppsett'!$C$9,BasilRadata[1B. Organisasjonsnummer:],$C126)</f>
        <v>0</v>
      </c>
      <c r="F126" s="23">
        <f>'4. Selvkost og satser'!$B$55</f>
        <v>316180.61632690748</v>
      </c>
      <c r="G126" s="18">
        <f>SUMIFS(BasilRadata[Heltidsplasser
3-6],BasilRadata[År],'0. Oppsett'!$C$9,BasilRadata[1B. Organisasjonsnummer:],$C126)</f>
        <v>0</v>
      </c>
      <c r="H126" s="23">
        <f>'4. Selvkost og satser'!$B$56</f>
        <v>170582.7774748485</v>
      </c>
      <c r="I126" s="185">
        <f t="shared" si="5"/>
        <v>0</v>
      </c>
      <c r="J126" s="184">
        <f>SUMIFS(BasilRadata[8E. Oppgi antall årsverk barnehagen har pensjonsforpliktelser for:],'1. BASIL-rådata'!$I$3:$I$500,'X. Satser pensjonstilskudd'!$C126,BasilRadata[År],'0. Oppsett'!$C$9)</f>
        <v>0</v>
      </c>
      <c r="K126" s="184" t="str">
        <f>_xlfn.XLOOKUP($C126,'X. Satser pensjonstilskudd'!$C$5:$C$224,'X. Satser pensjonstilskudd'!$I$5:$I$224)</f>
        <v/>
      </c>
      <c r="L126" s="73" t="e">
        <f t="shared" si="6"/>
        <v>#VALUE!</v>
      </c>
      <c r="M126" s="186">
        <f t="shared" si="7"/>
        <v>0</v>
      </c>
      <c r="N126" s="187">
        <f>IFERROR(M126*'0. Oppsett'!$C$30,0)</f>
        <v>0</v>
      </c>
      <c r="O126" s="25">
        <v>0</v>
      </c>
      <c r="P126" s="97"/>
      <c r="Q126" s="97"/>
      <c r="R126" s="97"/>
      <c r="S126" s="97">
        <v>0</v>
      </c>
      <c r="T126" s="25">
        <v>0</v>
      </c>
      <c r="U126" s="188">
        <v>0</v>
      </c>
      <c r="V126" s="189">
        <f t="shared" si="8"/>
        <v>0</v>
      </c>
    </row>
    <row r="127" spans="1:22" x14ac:dyDescent="0.25">
      <c r="A127" s="181">
        <v>123</v>
      </c>
      <c r="B127" s="182">
        <f>'X. Satser pensjonstilskudd'!B127</f>
        <v>0</v>
      </c>
      <c r="C127" s="183">
        <f>'X. Satser pensjonstilskudd'!C127</f>
        <v>0</v>
      </c>
      <c r="D127" s="183" t="str">
        <f>IFERROR(_xlfn.XLOOKUP($C127,factPensjon[Virksomhetsnr.],factPensjon[Forpliktelser]),"")</f>
        <v/>
      </c>
      <c r="E127" s="18">
        <f>SUMIFS(BasilRadata[Heltidsplasser
0-2],BasilRadata[År],'0. Oppsett'!$C$9,BasilRadata[1B. Organisasjonsnummer:],$C127)</f>
        <v>0</v>
      </c>
      <c r="F127" s="23">
        <f>'4. Selvkost og satser'!$B$55</f>
        <v>316180.61632690748</v>
      </c>
      <c r="G127" s="18">
        <f>SUMIFS(BasilRadata[Heltidsplasser
3-6],BasilRadata[År],'0. Oppsett'!$C$9,BasilRadata[1B. Organisasjonsnummer:],$C127)</f>
        <v>0</v>
      </c>
      <c r="H127" s="23">
        <f>'4. Selvkost og satser'!$B$56</f>
        <v>170582.7774748485</v>
      </c>
      <c r="I127" s="185">
        <f t="shared" si="5"/>
        <v>0</v>
      </c>
      <c r="J127" s="184">
        <f>SUMIFS(BasilRadata[8E. Oppgi antall årsverk barnehagen har pensjonsforpliktelser for:],'1. BASIL-rådata'!$I$3:$I$500,'X. Satser pensjonstilskudd'!$C127,BasilRadata[År],'0. Oppsett'!$C$9)</f>
        <v>0</v>
      </c>
      <c r="K127" s="184" t="str">
        <f>_xlfn.XLOOKUP($C127,'X. Satser pensjonstilskudd'!$C$5:$C$224,'X. Satser pensjonstilskudd'!$I$5:$I$224)</f>
        <v/>
      </c>
      <c r="L127" s="73" t="e">
        <f t="shared" si="6"/>
        <v>#VALUE!</v>
      </c>
      <c r="M127" s="186">
        <f t="shared" si="7"/>
        <v>0</v>
      </c>
      <c r="N127" s="187">
        <f>IFERROR(M127*'0. Oppsett'!$C$30,0)</f>
        <v>0</v>
      </c>
      <c r="O127" s="25">
        <v>0</v>
      </c>
      <c r="P127" s="97"/>
      <c r="Q127" s="97"/>
      <c r="R127" s="97"/>
      <c r="S127" s="97">
        <v>0</v>
      </c>
      <c r="T127" s="25">
        <v>0</v>
      </c>
      <c r="U127" s="188">
        <v>0</v>
      </c>
      <c r="V127" s="189">
        <f t="shared" si="8"/>
        <v>0</v>
      </c>
    </row>
    <row r="128" spans="1:22" x14ac:dyDescent="0.25">
      <c r="A128" s="181">
        <v>124</v>
      </c>
      <c r="B128" s="182">
        <f>'X. Satser pensjonstilskudd'!B128</f>
        <v>0</v>
      </c>
      <c r="C128" s="183">
        <f>'X. Satser pensjonstilskudd'!C128</f>
        <v>0</v>
      </c>
      <c r="D128" s="183" t="str">
        <f>IFERROR(_xlfn.XLOOKUP($C128,factPensjon[Virksomhetsnr.],factPensjon[Forpliktelser]),"")</f>
        <v/>
      </c>
      <c r="E128" s="18">
        <f>SUMIFS(BasilRadata[Heltidsplasser
0-2],BasilRadata[År],'0. Oppsett'!$C$9,BasilRadata[1B. Organisasjonsnummer:],$C128)</f>
        <v>0</v>
      </c>
      <c r="F128" s="23">
        <f>'4. Selvkost og satser'!$B$55</f>
        <v>316180.61632690748</v>
      </c>
      <c r="G128" s="18">
        <f>SUMIFS(BasilRadata[Heltidsplasser
3-6],BasilRadata[År],'0. Oppsett'!$C$9,BasilRadata[1B. Organisasjonsnummer:],$C128)</f>
        <v>0</v>
      </c>
      <c r="H128" s="23">
        <f>'4. Selvkost og satser'!$B$56</f>
        <v>170582.7774748485</v>
      </c>
      <c r="I128" s="185">
        <f t="shared" si="5"/>
        <v>0</v>
      </c>
      <c r="J128" s="184">
        <f>SUMIFS(BasilRadata[8E. Oppgi antall årsverk barnehagen har pensjonsforpliktelser for:],'1. BASIL-rådata'!$I$3:$I$500,'X. Satser pensjonstilskudd'!$C128,BasilRadata[År],'0. Oppsett'!$C$9)</f>
        <v>0</v>
      </c>
      <c r="K128" s="184" t="str">
        <f>_xlfn.XLOOKUP($C128,'X. Satser pensjonstilskudd'!$C$5:$C$224,'X. Satser pensjonstilskudd'!$I$5:$I$224)</f>
        <v/>
      </c>
      <c r="L128" s="73" t="e">
        <f t="shared" si="6"/>
        <v>#VALUE!</v>
      </c>
      <c r="M128" s="186">
        <f t="shared" si="7"/>
        <v>0</v>
      </c>
      <c r="N128" s="187">
        <f>IFERROR(M128*'0. Oppsett'!$C$30,0)</f>
        <v>0</v>
      </c>
      <c r="O128" s="25">
        <v>0</v>
      </c>
      <c r="P128" s="97"/>
      <c r="Q128" s="97"/>
      <c r="R128" s="97"/>
      <c r="S128" s="97">
        <v>0</v>
      </c>
      <c r="T128" s="25">
        <v>0</v>
      </c>
      <c r="U128" s="188">
        <v>0</v>
      </c>
      <c r="V128" s="189">
        <f t="shared" si="8"/>
        <v>0</v>
      </c>
    </row>
    <row r="129" spans="1:22" x14ac:dyDescent="0.25">
      <c r="A129" s="181">
        <v>125</v>
      </c>
      <c r="B129" s="182">
        <f>'X. Satser pensjonstilskudd'!B129</f>
        <v>0</v>
      </c>
      <c r="C129" s="183">
        <f>'X. Satser pensjonstilskudd'!C129</f>
        <v>0</v>
      </c>
      <c r="D129" s="183" t="str">
        <f>IFERROR(_xlfn.XLOOKUP($C129,factPensjon[Virksomhetsnr.],factPensjon[Forpliktelser]),"")</f>
        <v/>
      </c>
      <c r="E129" s="18">
        <f>SUMIFS(BasilRadata[Heltidsplasser
0-2],BasilRadata[År],'0. Oppsett'!$C$9,BasilRadata[1B. Organisasjonsnummer:],$C129)</f>
        <v>0</v>
      </c>
      <c r="F129" s="23">
        <f>'4. Selvkost og satser'!$B$55</f>
        <v>316180.61632690748</v>
      </c>
      <c r="G129" s="18">
        <f>SUMIFS(BasilRadata[Heltidsplasser
3-6],BasilRadata[År],'0. Oppsett'!$C$9,BasilRadata[1B. Organisasjonsnummer:],$C129)</f>
        <v>0</v>
      </c>
      <c r="H129" s="23">
        <f>'4. Selvkost og satser'!$B$56</f>
        <v>170582.7774748485</v>
      </c>
      <c r="I129" s="185">
        <f t="shared" si="5"/>
        <v>0</v>
      </c>
      <c r="J129" s="184">
        <f>SUMIFS(BasilRadata[8E. Oppgi antall årsverk barnehagen har pensjonsforpliktelser for:],'1. BASIL-rådata'!$I$3:$I$500,'X. Satser pensjonstilskudd'!$C129,BasilRadata[År],'0. Oppsett'!$C$9)</f>
        <v>0</v>
      </c>
      <c r="K129" s="184" t="str">
        <f>_xlfn.XLOOKUP($C129,'X. Satser pensjonstilskudd'!$C$5:$C$224,'X. Satser pensjonstilskudd'!$I$5:$I$224)</f>
        <v/>
      </c>
      <c r="L129" s="73" t="e">
        <f t="shared" si="6"/>
        <v>#VALUE!</v>
      </c>
      <c r="M129" s="186">
        <f t="shared" si="7"/>
        <v>0</v>
      </c>
      <c r="N129" s="187">
        <f>IFERROR(M129*'0. Oppsett'!$C$30,0)</f>
        <v>0</v>
      </c>
      <c r="O129" s="25">
        <v>0</v>
      </c>
      <c r="P129" s="97"/>
      <c r="Q129" s="97"/>
      <c r="R129" s="97"/>
      <c r="S129" s="97">
        <v>0</v>
      </c>
      <c r="T129" s="25">
        <v>0</v>
      </c>
      <c r="U129" s="188">
        <v>0</v>
      </c>
      <c r="V129" s="189">
        <f t="shared" si="8"/>
        <v>0</v>
      </c>
    </row>
    <row r="130" spans="1:22" x14ac:dyDescent="0.25">
      <c r="A130" s="181">
        <v>126</v>
      </c>
      <c r="B130" s="182">
        <f>'X. Satser pensjonstilskudd'!B130</f>
        <v>0</v>
      </c>
      <c r="C130" s="183">
        <f>'X. Satser pensjonstilskudd'!C130</f>
        <v>0</v>
      </c>
      <c r="D130" s="183" t="str">
        <f>IFERROR(_xlfn.XLOOKUP($C130,factPensjon[Virksomhetsnr.],factPensjon[Forpliktelser]),"")</f>
        <v/>
      </c>
      <c r="E130" s="18">
        <f>SUMIFS(BasilRadata[Heltidsplasser
0-2],BasilRadata[År],'0. Oppsett'!$C$9,BasilRadata[1B. Organisasjonsnummer:],$C130)</f>
        <v>0</v>
      </c>
      <c r="F130" s="23">
        <f>'4. Selvkost og satser'!$B$55</f>
        <v>316180.61632690748</v>
      </c>
      <c r="G130" s="18">
        <f>SUMIFS(BasilRadata[Heltidsplasser
3-6],BasilRadata[År],'0. Oppsett'!$C$9,BasilRadata[1B. Organisasjonsnummer:],$C130)</f>
        <v>0</v>
      </c>
      <c r="H130" s="23">
        <f>'4. Selvkost og satser'!$B$56</f>
        <v>170582.7774748485</v>
      </c>
      <c r="I130" s="185">
        <f t="shared" si="5"/>
        <v>0</v>
      </c>
      <c r="J130" s="184">
        <f>SUMIFS(BasilRadata[8E. Oppgi antall årsverk barnehagen har pensjonsforpliktelser for:],'1. BASIL-rådata'!$I$3:$I$500,'X. Satser pensjonstilskudd'!$C130,BasilRadata[År],'0. Oppsett'!$C$9)</f>
        <v>0</v>
      </c>
      <c r="K130" s="184" t="str">
        <f>_xlfn.XLOOKUP($C130,'X. Satser pensjonstilskudd'!$C$5:$C$224,'X. Satser pensjonstilskudd'!$I$5:$I$224)</f>
        <v/>
      </c>
      <c r="L130" s="73" t="e">
        <f t="shared" si="6"/>
        <v>#VALUE!</v>
      </c>
      <c r="M130" s="186">
        <f t="shared" si="7"/>
        <v>0</v>
      </c>
      <c r="N130" s="187">
        <f>IFERROR(M130*'0. Oppsett'!$C$30,0)</f>
        <v>0</v>
      </c>
      <c r="O130" s="25">
        <v>0</v>
      </c>
      <c r="P130" s="97"/>
      <c r="Q130" s="97"/>
      <c r="R130" s="97"/>
      <c r="S130" s="97">
        <v>0</v>
      </c>
      <c r="T130" s="25">
        <v>0</v>
      </c>
      <c r="U130" s="188">
        <v>0</v>
      </c>
      <c r="V130" s="189">
        <f t="shared" si="8"/>
        <v>0</v>
      </c>
    </row>
    <row r="131" spans="1:22" x14ac:dyDescent="0.25">
      <c r="A131" s="181">
        <v>127</v>
      </c>
      <c r="B131" s="182">
        <f>'X. Satser pensjonstilskudd'!B131</f>
        <v>0</v>
      </c>
      <c r="C131" s="183">
        <f>'X. Satser pensjonstilskudd'!C131</f>
        <v>0</v>
      </c>
      <c r="D131" s="183" t="str">
        <f>IFERROR(_xlfn.XLOOKUP($C131,factPensjon[Virksomhetsnr.],factPensjon[Forpliktelser]),"")</f>
        <v/>
      </c>
      <c r="E131" s="18">
        <f>SUMIFS(BasilRadata[Heltidsplasser
0-2],BasilRadata[År],'0. Oppsett'!$C$9,BasilRadata[1B. Organisasjonsnummer:],$C131)</f>
        <v>0</v>
      </c>
      <c r="F131" s="23">
        <f>'4. Selvkost og satser'!$B$55</f>
        <v>316180.61632690748</v>
      </c>
      <c r="G131" s="18">
        <f>SUMIFS(BasilRadata[Heltidsplasser
3-6],BasilRadata[År],'0. Oppsett'!$C$9,BasilRadata[1B. Organisasjonsnummer:],$C131)</f>
        <v>0</v>
      </c>
      <c r="H131" s="23">
        <f>'4. Selvkost og satser'!$B$56</f>
        <v>170582.7774748485</v>
      </c>
      <c r="I131" s="185">
        <f t="shared" si="5"/>
        <v>0</v>
      </c>
      <c r="J131" s="184">
        <f>SUMIFS(BasilRadata[8E. Oppgi antall årsverk barnehagen har pensjonsforpliktelser for:],'1. BASIL-rådata'!$I$3:$I$500,'X. Satser pensjonstilskudd'!$C131,BasilRadata[År],'0. Oppsett'!$C$9)</f>
        <v>0</v>
      </c>
      <c r="K131" s="184" t="str">
        <f>_xlfn.XLOOKUP($C131,'X. Satser pensjonstilskudd'!$C$5:$C$224,'X. Satser pensjonstilskudd'!$I$5:$I$224)</f>
        <v/>
      </c>
      <c r="L131" s="73" t="e">
        <f t="shared" si="6"/>
        <v>#VALUE!</v>
      </c>
      <c r="M131" s="186">
        <f t="shared" si="7"/>
        <v>0</v>
      </c>
      <c r="N131" s="187">
        <f>IFERROR(M131*'0. Oppsett'!$C$30,0)</f>
        <v>0</v>
      </c>
      <c r="O131" s="25">
        <v>0</v>
      </c>
      <c r="P131" s="97"/>
      <c r="Q131" s="97"/>
      <c r="R131" s="97"/>
      <c r="S131" s="97">
        <v>0</v>
      </c>
      <c r="T131" s="25">
        <v>0</v>
      </c>
      <c r="U131" s="188">
        <v>0</v>
      </c>
      <c r="V131" s="189">
        <f t="shared" si="8"/>
        <v>0</v>
      </c>
    </row>
    <row r="132" spans="1:22" x14ac:dyDescent="0.25">
      <c r="A132" s="181">
        <v>128</v>
      </c>
      <c r="B132" s="182">
        <f>'X. Satser pensjonstilskudd'!B132</f>
        <v>0</v>
      </c>
      <c r="C132" s="183">
        <f>'X. Satser pensjonstilskudd'!C132</f>
        <v>0</v>
      </c>
      <c r="D132" s="183" t="str">
        <f>IFERROR(_xlfn.XLOOKUP($C132,factPensjon[Virksomhetsnr.],factPensjon[Forpliktelser]),"")</f>
        <v/>
      </c>
      <c r="E132" s="18">
        <f>SUMIFS(BasilRadata[Heltidsplasser
0-2],BasilRadata[År],'0. Oppsett'!$C$9,BasilRadata[1B. Organisasjonsnummer:],$C132)</f>
        <v>0</v>
      </c>
      <c r="F132" s="23">
        <f>'4. Selvkost og satser'!$B$55</f>
        <v>316180.61632690748</v>
      </c>
      <c r="G132" s="18">
        <f>SUMIFS(BasilRadata[Heltidsplasser
3-6],BasilRadata[År],'0. Oppsett'!$C$9,BasilRadata[1B. Organisasjonsnummer:],$C132)</f>
        <v>0</v>
      </c>
      <c r="H132" s="23">
        <f>'4. Selvkost og satser'!$B$56</f>
        <v>170582.7774748485</v>
      </c>
      <c r="I132" s="185">
        <f t="shared" si="5"/>
        <v>0</v>
      </c>
      <c r="J132" s="184">
        <f>SUMIFS(BasilRadata[8E. Oppgi antall årsverk barnehagen har pensjonsforpliktelser for:],'1. BASIL-rådata'!$I$3:$I$500,'X. Satser pensjonstilskudd'!$C132,BasilRadata[År],'0. Oppsett'!$C$9)</f>
        <v>0</v>
      </c>
      <c r="K132" s="184" t="str">
        <f>_xlfn.XLOOKUP($C132,'X. Satser pensjonstilskudd'!$C$5:$C$224,'X. Satser pensjonstilskudd'!$I$5:$I$224)</f>
        <v/>
      </c>
      <c r="L132" s="73" t="e">
        <f t="shared" si="6"/>
        <v>#VALUE!</v>
      </c>
      <c r="M132" s="186">
        <f t="shared" si="7"/>
        <v>0</v>
      </c>
      <c r="N132" s="187">
        <f>IFERROR(M132*'0. Oppsett'!$C$30,0)</f>
        <v>0</v>
      </c>
      <c r="O132" s="25">
        <v>0</v>
      </c>
      <c r="P132" s="97"/>
      <c r="Q132" s="97"/>
      <c r="R132" s="97"/>
      <c r="S132" s="97">
        <v>0</v>
      </c>
      <c r="T132" s="25">
        <v>0</v>
      </c>
      <c r="U132" s="188">
        <v>0</v>
      </c>
      <c r="V132" s="189">
        <f t="shared" si="8"/>
        <v>0</v>
      </c>
    </row>
    <row r="133" spans="1:22" x14ac:dyDescent="0.25">
      <c r="A133" s="181">
        <v>129</v>
      </c>
      <c r="B133" s="182">
        <f>'X. Satser pensjonstilskudd'!B133</f>
        <v>0</v>
      </c>
      <c r="C133" s="183">
        <f>'X. Satser pensjonstilskudd'!C133</f>
        <v>0</v>
      </c>
      <c r="D133" s="183" t="str">
        <f>IFERROR(_xlfn.XLOOKUP($C133,factPensjon[Virksomhetsnr.],factPensjon[Forpliktelser]),"")</f>
        <v/>
      </c>
      <c r="E133" s="18">
        <f>SUMIFS(BasilRadata[Heltidsplasser
0-2],BasilRadata[År],'0. Oppsett'!$C$9,BasilRadata[1B. Organisasjonsnummer:],$C133)</f>
        <v>0</v>
      </c>
      <c r="F133" s="23">
        <f>'4. Selvkost og satser'!$B$55</f>
        <v>316180.61632690748</v>
      </c>
      <c r="G133" s="18">
        <f>SUMIFS(BasilRadata[Heltidsplasser
3-6],BasilRadata[År],'0. Oppsett'!$C$9,BasilRadata[1B. Organisasjonsnummer:],$C133)</f>
        <v>0</v>
      </c>
      <c r="H133" s="23">
        <f>'4. Selvkost og satser'!$B$56</f>
        <v>170582.7774748485</v>
      </c>
      <c r="I133" s="185">
        <f t="shared" ref="I133:I196" si="9">IFERROR(IF(B133="",0,E133*F133+G133*H133),0)</f>
        <v>0</v>
      </c>
      <c r="J133" s="184">
        <f>SUMIFS(BasilRadata[8E. Oppgi antall årsverk barnehagen har pensjonsforpliktelser for:],'1. BASIL-rådata'!$I$3:$I$500,'X. Satser pensjonstilskudd'!$C133,BasilRadata[År],'0. Oppsett'!$C$9)</f>
        <v>0</v>
      </c>
      <c r="K133" s="184" t="str">
        <f>_xlfn.XLOOKUP($C133,'X. Satser pensjonstilskudd'!$C$5:$C$224,'X. Satser pensjonstilskudd'!$I$5:$I$224)</f>
        <v/>
      </c>
      <c r="L133" s="73" t="e">
        <f t="shared" ref="L133:L196" si="10">K133*J133</f>
        <v>#VALUE!</v>
      </c>
      <c r="M133" s="186">
        <f t="shared" ref="M133:M196" si="11">E133+G133</f>
        <v>0</v>
      </c>
      <c r="N133" s="187">
        <f>IFERROR(M133*'0. Oppsett'!$C$30,0)</f>
        <v>0</v>
      </c>
      <c r="O133" s="25">
        <v>0</v>
      </c>
      <c r="P133" s="97"/>
      <c r="Q133" s="97"/>
      <c r="R133" s="97"/>
      <c r="S133" s="97">
        <v>0</v>
      </c>
      <c r="T133" s="25">
        <v>0</v>
      </c>
      <c r="U133" s="188">
        <v>0</v>
      </c>
      <c r="V133" s="189">
        <f t="shared" si="8"/>
        <v>0</v>
      </c>
    </row>
    <row r="134" spans="1:22" x14ac:dyDescent="0.25">
      <c r="A134" s="181">
        <v>130</v>
      </c>
      <c r="B134" s="182">
        <f>'X. Satser pensjonstilskudd'!B134</f>
        <v>0</v>
      </c>
      <c r="C134" s="183">
        <f>'X. Satser pensjonstilskudd'!C134</f>
        <v>0</v>
      </c>
      <c r="D134" s="183" t="str">
        <f>IFERROR(_xlfn.XLOOKUP($C134,factPensjon[Virksomhetsnr.],factPensjon[Forpliktelser]),"")</f>
        <v/>
      </c>
      <c r="E134" s="18">
        <f>SUMIFS(BasilRadata[Heltidsplasser
0-2],BasilRadata[År],'0. Oppsett'!$C$9,BasilRadata[1B. Organisasjonsnummer:],$C134)</f>
        <v>0</v>
      </c>
      <c r="F134" s="23">
        <f>'4. Selvkost og satser'!$B$55</f>
        <v>316180.61632690748</v>
      </c>
      <c r="G134" s="18">
        <f>SUMIFS(BasilRadata[Heltidsplasser
3-6],BasilRadata[År],'0. Oppsett'!$C$9,BasilRadata[1B. Organisasjonsnummer:],$C134)</f>
        <v>0</v>
      </c>
      <c r="H134" s="23">
        <f>'4. Selvkost og satser'!$B$56</f>
        <v>170582.7774748485</v>
      </c>
      <c r="I134" s="185">
        <f t="shared" si="9"/>
        <v>0</v>
      </c>
      <c r="J134" s="184">
        <f>SUMIFS(BasilRadata[8E. Oppgi antall årsverk barnehagen har pensjonsforpliktelser for:],'1. BASIL-rådata'!$I$3:$I$500,'X. Satser pensjonstilskudd'!$C134,BasilRadata[År],'0. Oppsett'!$C$9)</f>
        <v>0</v>
      </c>
      <c r="K134" s="184" t="str">
        <f>_xlfn.XLOOKUP($C134,'X. Satser pensjonstilskudd'!$C$5:$C$224,'X. Satser pensjonstilskudd'!$I$5:$I$224)</f>
        <v/>
      </c>
      <c r="L134" s="73" t="e">
        <f t="shared" si="10"/>
        <v>#VALUE!</v>
      </c>
      <c r="M134" s="186">
        <f t="shared" si="11"/>
        <v>0</v>
      </c>
      <c r="N134" s="187">
        <f>IFERROR(M134*'0. Oppsett'!$C$30,0)</f>
        <v>0</v>
      </c>
      <c r="O134" s="25">
        <v>0</v>
      </c>
      <c r="P134" s="97"/>
      <c r="Q134" s="97"/>
      <c r="R134" s="97"/>
      <c r="S134" s="97">
        <v>0</v>
      </c>
      <c r="T134" s="25">
        <v>0</v>
      </c>
      <c r="U134" s="188">
        <v>0</v>
      </c>
      <c r="V134" s="189">
        <f t="shared" si="8"/>
        <v>0</v>
      </c>
    </row>
    <row r="135" spans="1:22" x14ac:dyDescent="0.25">
      <c r="A135" s="181">
        <v>131</v>
      </c>
      <c r="B135" s="182">
        <f>'X. Satser pensjonstilskudd'!B135</f>
        <v>0</v>
      </c>
      <c r="C135" s="183">
        <f>'X. Satser pensjonstilskudd'!C135</f>
        <v>0</v>
      </c>
      <c r="D135" s="183" t="str">
        <f>IFERROR(_xlfn.XLOOKUP($C135,factPensjon[Virksomhetsnr.],factPensjon[Forpliktelser]),"")</f>
        <v/>
      </c>
      <c r="E135" s="18">
        <f>SUMIFS(BasilRadata[Heltidsplasser
0-2],BasilRadata[År],'0. Oppsett'!$C$9,BasilRadata[1B. Organisasjonsnummer:],$C135)</f>
        <v>0</v>
      </c>
      <c r="F135" s="23">
        <f>'4. Selvkost og satser'!$B$55</f>
        <v>316180.61632690748</v>
      </c>
      <c r="G135" s="18">
        <f>SUMIFS(BasilRadata[Heltidsplasser
3-6],BasilRadata[År],'0. Oppsett'!$C$9,BasilRadata[1B. Organisasjonsnummer:],$C135)</f>
        <v>0</v>
      </c>
      <c r="H135" s="23">
        <f>'4. Selvkost og satser'!$B$56</f>
        <v>170582.7774748485</v>
      </c>
      <c r="I135" s="185">
        <f t="shared" si="9"/>
        <v>0</v>
      </c>
      <c r="J135" s="184">
        <f>SUMIFS(BasilRadata[8E. Oppgi antall årsverk barnehagen har pensjonsforpliktelser for:],'1. BASIL-rådata'!$I$3:$I$500,'X. Satser pensjonstilskudd'!$C135,BasilRadata[År],'0. Oppsett'!$C$9)</f>
        <v>0</v>
      </c>
      <c r="K135" s="184" t="str">
        <f>_xlfn.XLOOKUP($C135,'X. Satser pensjonstilskudd'!$C$5:$C$224,'X. Satser pensjonstilskudd'!$I$5:$I$224)</f>
        <v/>
      </c>
      <c r="L135" s="73" t="e">
        <f t="shared" si="10"/>
        <v>#VALUE!</v>
      </c>
      <c r="M135" s="186">
        <f t="shared" si="11"/>
        <v>0</v>
      </c>
      <c r="N135" s="187">
        <f>IFERROR(M135*'0. Oppsett'!$C$30,0)</f>
        <v>0</v>
      </c>
      <c r="O135" s="25">
        <v>0</v>
      </c>
      <c r="P135" s="97"/>
      <c r="Q135" s="97"/>
      <c r="R135" s="97"/>
      <c r="S135" s="97">
        <v>0</v>
      </c>
      <c r="T135" s="25">
        <v>0</v>
      </c>
      <c r="U135" s="188">
        <v>0</v>
      </c>
      <c r="V135" s="189">
        <f t="shared" si="8"/>
        <v>0</v>
      </c>
    </row>
    <row r="136" spans="1:22" x14ac:dyDescent="0.25">
      <c r="A136" s="181">
        <v>132</v>
      </c>
      <c r="B136" s="182">
        <f>'X. Satser pensjonstilskudd'!B136</f>
        <v>0</v>
      </c>
      <c r="C136" s="183">
        <f>'X. Satser pensjonstilskudd'!C136</f>
        <v>0</v>
      </c>
      <c r="D136" s="183" t="str">
        <f>IFERROR(_xlfn.XLOOKUP($C136,factPensjon[Virksomhetsnr.],factPensjon[Forpliktelser]),"")</f>
        <v/>
      </c>
      <c r="E136" s="18">
        <f>SUMIFS(BasilRadata[Heltidsplasser
0-2],BasilRadata[År],'0. Oppsett'!$C$9,BasilRadata[1B. Organisasjonsnummer:],$C136)</f>
        <v>0</v>
      </c>
      <c r="F136" s="23">
        <f>'4. Selvkost og satser'!$B$55</f>
        <v>316180.61632690748</v>
      </c>
      <c r="G136" s="18">
        <f>SUMIFS(BasilRadata[Heltidsplasser
3-6],BasilRadata[År],'0. Oppsett'!$C$9,BasilRadata[1B. Organisasjonsnummer:],$C136)</f>
        <v>0</v>
      </c>
      <c r="H136" s="23">
        <f>'4. Selvkost og satser'!$B$56</f>
        <v>170582.7774748485</v>
      </c>
      <c r="I136" s="185">
        <f t="shared" si="9"/>
        <v>0</v>
      </c>
      <c r="J136" s="184">
        <f>SUMIFS(BasilRadata[8E. Oppgi antall årsverk barnehagen har pensjonsforpliktelser for:],'1. BASIL-rådata'!$I$3:$I$500,'X. Satser pensjonstilskudd'!$C136,BasilRadata[År],'0. Oppsett'!$C$9)</f>
        <v>0</v>
      </c>
      <c r="K136" s="184" t="str">
        <f>_xlfn.XLOOKUP($C136,'X. Satser pensjonstilskudd'!$C$5:$C$224,'X. Satser pensjonstilskudd'!$I$5:$I$224)</f>
        <v/>
      </c>
      <c r="L136" s="73" t="e">
        <f t="shared" si="10"/>
        <v>#VALUE!</v>
      </c>
      <c r="M136" s="186">
        <f t="shared" si="11"/>
        <v>0</v>
      </c>
      <c r="N136" s="187">
        <f>IFERROR(M136*'0. Oppsett'!$C$30,0)</f>
        <v>0</v>
      </c>
      <c r="O136" s="25">
        <v>0</v>
      </c>
      <c r="P136" s="97"/>
      <c r="Q136" s="97"/>
      <c r="R136" s="97"/>
      <c r="S136" s="97">
        <v>0</v>
      </c>
      <c r="T136" s="25">
        <v>0</v>
      </c>
      <c r="U136" s="188">
        <v>0</v>
      </c>
      <c r="V136" s="189">
        <f t="shared" si="8"/>
        <v>0</v>
      </c>
    </row>
    <row r="137" spans="1:22" x14ac:dyDescent="0.25">
      <c r="A137" s="181">
        <v>133</v>
      </c>
      <c r="B137" s="182">
        <f>'X. Satser pensjonstilskudd'!B137</f>
        <v>0</v>
      </c>
      <c r="C137" s="183">
        <f>'X. Satser pensjonstilskudd'!C137</f>
        <v>0</v>
      </c>
      <c r="D137" s="183" t="str">
        <f>IFERROR(_xlfn.XLOOKUP($C137,factPensjon[Virksomhetsnr.],factPensjon[Forpliktelser]),"")</f>
        <v/>
      </c>
      <c r="E137" s="18">
        <f>SUMIFS(BasilRadata[Heltidsplasser
0-2],BasilRadata[År],'0. Oppsett'!$C$9,BasilRadata[1B. Organisasjonsnummer:],$C137)</f>
        <v>0</v>
      </c>
      <c r="F137" s="23">
        <f>'4. Selvkost og satser'!$B$55</f>
        <v>316180.61632690748</v>
      </c>
      <c r="G137" s="18">
        <f>SUMIFS(BasilRadata[Heltidsplasser
3-6],BasilRadata[År],'0. Oppsett'!$C$9,BasilRadata[1B. Organisasjonsnummer:],$C137)</f>
        <v>0</v>
      </c>
      <c r="H137" s="23">
        <f>'4. Selvkost og satser'!$B$56</f>
        <v>170582.7774748485</v>
      </c>
      <c r="I137" s="185">
        <f t="shared" si="9"/>
        <v>0</v>
      </c>
      <c r="J137" s="184">
        <f>SUMIFS(BasilRadata[8E. Oppgi antall årsverk barnehagen har pensjonsforpliktelser for:],'1. BASIL-rådata'!$I$3:$I$500,'X. Satser pensjonstilskudd'!$C137,BasilRadata[År],'0. Oppsett'!$C$9)</f>
        <v>0</v>
      </c>
      <c r="K137" s="184" t="str">
        <f>_xlfn.XLOOKUP($C137,'X. Satser pensjonstilskudd'!$C$5:$C$224,'X. Satser pensjonstilskudd'!$I$5:$I$224)</f>
        <v/>
      </c>
      <c r="L137" s="73" t="e">
        <f t="shared" si="10"/>
        <v>#VALUE!</v>
      </c>
      <c r="M137" s="186">
        <f t="shared" si="11"/>
        <v>0</v>
      </c>
      <c r="N137" s="187">
        <f>IFERROR(M137*'0. Oppsett'!$C$30,0)</f>
        <v>0</v>
      </c>
      <c r="O137" s="25">
        <v>0</v>
      </c>
      <c r="P137" s="97"/>
      <c r="Q137" s="97"/>
      <c r="R137" s="97"/>
      <c r="S137" s="97">
        <v>0</v>
      </c>
      <c r="T137" s="25">
        <v>0</v>
      </c>
      <c r="U137" s="188">
        <v>0</v>
      </c>
      <c r="V137" s="189">
        <f t="shared" si="8"/>
        <v>0</v>
      </c>
    </row>
    <row r="138" spans="1:22" x14ac:dyDescent="0.25">
      <c r="A138" s="181">
        <v>134</v>
      </c>
      <c r="B138" s="182">
        <f>'X. Satser pensjonstilskudd'!B138</f>
        <v>0</v>
      </c>
      <c r="C138" s="183">
        <f>'X. Satser pensjonstilskudd'!C138</f>
        <v>0</v>
      </c>
      <c r="D138" s="183" t="str">
        <f>IFERROR(_xlfn.XLOOKUP($C138,factPensjon[Virksomhetsnr.],factPensjon[Forpliktelser]),"")</f>
        <v/>
      </c>
      <c r="E138" s="18">
        <f>SUMIFS(BasilRadata[Heltidsplasser
0-2],BasilRadata[År],'0. Oppsett'!$C$9,BasilRadata[1B. Organisasjonsnummer:],$C138)</f>
        <v>0</v>
      </c>
      <c r="F138" s="23">
        <f>'4. Selvkost og satser'!$B$55</f>
        <v>316180.61632690748</v>
      </c>
      <c r="G138" s="18">
        <f>SUMIFS(BasilRadata[Heltidsplasser
3-6],BasilRadata[År],'0. Oppsett'!$C$9,BasilRadata[1B. Organisasjonsnummer:],$C138)</f>
        <v>0</v>
      </c>
      <c r="H138" s="23">
        <f>'4. Selvkost og satser'!$B$56</f>
        <v>170582.7774748485</v>
      </c>
      <c r="I138" s="185">
        <f t="shared" si="9"/>
        <v>0</v>
      </c>
      <c r="J138" s="184">
        <f>SUMIFS(BasilRadata[8E. Oppgi antall årsverk barnehagen har pensjonsforpliktelser for:],'1. BASIL-rådata'!$I$3:$I$500,'X. Satser pensjonstilskudd'!$C138,BasilRadata[År],'0. Oppsett'!$C$9)</f>
        <v>0</v>
      </c>
      <c r="K138" s="184" t="str">
        <f>_xlfn.XLOOKUP($C138,'X. Satser pensjonstilskudd'!$C$5:$C$224,'X. Satser pensjonstilskudd'!$I$5:$I$224)</f>
        <v/>
      </c>
      <c r="L138" s="73" t="e">
        <f t="shared" si="10"/>
        <v>#VALUE!</v>
      </c>
      <c r="M138" s="186">
        <f t="shared" si="11"/>
        <v>0</v>
      </c>
      <c r="N138" s="187">
        <f>IFERROR(M138*'0. Oppsett'!$C$30,0)</f>
        <v>0</v>
      </c>
      <c r="O138" s="25">
        <v>0</v>
      </c>
      <c r="P138" s="97"/>
      <c r="Q138" s="97"/>
      <c r="R138" s="97"/>
      <c r="S138" s="97">
        <v>0</v>
      </c>
      <c r="T138" s="25">
        <v>0</v>
      </c>
      <c r="U138" s="188">
        <v>0</v>
      </c>
      <c r="V138" s="189">
        <f t="shared" si="8"/>
        <v>0</v>
      </c>
    </row>
    <row r="139" spans="1:22" x14ac:dyDescent="0.25">
      <c r="A139" s="181">
        <v>135</v>
      </c>
      <c r="B139" s="182">
        <f>'X. Satser pensjonstilskudd'!B139</f>
        <v>0</v>
      </c>
      <c r="C139" s="183">
        <f>'X. Satser pensjonstilskudd'!C139</f>
        <v>0</v>
      </c>
      <c r="D139" s="183" t="str">
        <f>IFERROR(_xlfn.XLOOKUP($C139,factPensjon[Virksomhetsnr.],factPensjon[Forpliktelser]),"")</f>
        <v/>
      </c>
      <c r="E139" s="18">
        <f>SUMIFS(BasilRadata[Heltidsplasser
0-2],BasilRadata[År],'0. Oppsett'!$C$9,BasilRadata[1B. Organisasjonsnummer:],$C139)</f>
        <v>0</v>
      </c>
      <c r="F139" s="23">
        <f>'4. Selvkost og satser'!$B$55</f>
        <v>316180.61632690748</v>
      </c>
      <c r="G139" s="18">
        <f>SUMIFS(BasilRadata[Heltidsplasser
3-6],BasilRadata[År],'0. Oppsett'!$C$9,BasilRadata[1B. Organisasjonsnummer:],$C139)</f>
        <v>0</v>
      </c>
      <c r="H139" s="23">
        <f>'4. Selvkost og satser'!$B$56</f>
        <v>170582.7774748485</v>
      </c>
      <c r="I139" s="185">
        <f t="shared" si="9"/>
        <v>0</v>
      </c>
      <c r="J139" s="184">
        <f>SUMIFS(BasilRadata[8E. Oppgi antall årsverk barnehagen har pensjonsforpliktelser for:],'1. BASIL-rådata'!$I$3:$I$500,'X. Satser pensjonstilskudd'!$C139,BasilRadata[År],'0. Oppsett'!$C$9)</f>
        <v>0</v>
      </c>
      <c r="K139" s="184" t="str">
        <f>_xlfn.XLOOKUP($C139,'X. Satser pensjonstilskudd'!$C$5:$C$224,'X. Satser pensjonstilskudd'!$I$5:$I$224)</f>
        <v/>
      </c>
      <c r="L139" s="73" t="e">
        <f t="shared" si="10"/>
        <v>#VALUE!</v>
      </c>
      <c r="M139" s="186">
        <f t="shared" si="11"/>
        <v>0</v>
      </c>
      <c r="N139" s="187">
        <f>IFERROR(M139*'0. Oppsett'!$C$30,0)</f>
        <v>0</v>
      </c>
      <c r="O139" s="25">
        <v>0</v>
      </c>
      <c r="P139" s="97"/>
      <c r="Q139" s="97"/>
      <c r="R139" s="97"/>
      <c r="S139" s="97">
        <v>0</v>
      </c>
      <c r="T139" s="25">
        <v>0</v>
      </c>
      <c r="U139" s="188">
        <v>0</v>
      </c>
      <c r="V139" s="189">
        <f t="shared" ref="V139:V202" si="12">IFERROR(IF(B139="",0,I139+K139+N139+O139+T139+U139),0)</f>
        <v>0</v>
      </c>
    </row>
    <row r="140" spans="1:22" x14ac:dyDescent="0.25">
      <c r="A140" s="181">
        <v>136</v>
      </c>
      <c r="B140" s="182">
        <f>'X. Satser pensjonstilskudd'!B140</f>
        <v>0</v>
      </c>
      <c r="C140" s="183">
        <f>'X. Satser pensjonstilskudd'!C140</f>
        <v>0</v>
      </c>
      <c r="D140" s="183" t="str">
        <f>IFERROR(_xlfn.XLOOKUP($C140,factPensjon[Virksomhetsnr.],factPensjon[Forpliktelser]),"")</f>
        <v/>
      </c>
      <c r="E140" s="18">
        <f>SUMIFS(BasilRadata[Heltidsplasser
0-2],BasilRadata[År],'0. Oppsett'!$C$9,BasilRadata[1B. Organisasjonsnummer:],$C140)</f>
        <v>0</v>
      </c>
      <c r="F140" s="23">
        <f>'4. Selvkost og satser'!$B$55</f>
        <v>316180.61632690748</v>
      </c>
      <c r="G140" s="18">
        <f>SUMIFS(BasilRadata[Heltidsplasser
3-6],BasilRadata[År],'0. Oppsett'!$C$9,BasilRadata[1B. Organisasjonsnummer:],$C140)</f>
        <v>0</v>
      </c>
      <c r="H140" s="23">
        <f>'4. Selvkost og satser'!$B$56</f>
        <v>170582.7774748485</v>
      </c>
      <c r="I140" s="185">
        <f t="shared" si="9"/>
        <v>0</v>
      </c>
      <c r="J140" s="184">
        <f>SUMIFS(BasilRadata[8E. Oppgi antall årsverk barnehagen har pensjonsforpliktelser for:],'1. BASIL-rådata'!$I$3:$I$500,'X. Satser pensjonstilskudd'!$C140,BasilRadata[År],'0. Oppsett'!$C$9)</f>
        <v>0</v>
      </c>
      <c r="K140" s="184" t="str">
        <f>_xlfn.XLOOKUP($C140,'X. Satser pensjonstilskudd'!$C$5:$C$224,'X. Satser pensjonstilskudd'!$I$5:$I$224)</f>
        <v/>
      </c>
      <c r="L140" s="73" t="e">
        <f t="shared" si="10"/>
        <v>#VALUE!</v>
      </c>
      <c r="M140" s="186">
        <f t="shared" si="11"/>
        <v>0</v>
      </c>
      <c r="N140" s="187">
        <f>IFERROR(M140*'0. Oppsett'!$C$30,0)</f>
        <v>0</v>
      </c>
      <c r="O140" s="25">
        <v>0</v>
      </c>
      <c r="P140" s="97"/>
      <c r="Q140" s="97"/>
      <c r="R140" s="97"/>
      <c r="S140" s="97">
        <v>0</v>
      </c>
      <c r="T140" s="25">
        <v>0</v>
      </c>
      <c r="U140" s="188">
        <v>0</v>
      </c>
      <c r="V140" s="189">
        <f t="shared" si="12"/>
        <v>0</v>
      </c>
    </row>
    <row r="141" spans="1:22" x14ac:dyDescent="0.25">
      <c r="A141" s="181">
        <v>137</v>
      </c>
      <c r="B141" s="182">
        <f>'X. Satser pensjonstilskudd'!B141</f>
        <v>0</v>
      </c>
      <c r="C141" s="183">
        <f>'X. Satser pensjonstilskudd'!C141</f>
        <v>0</v>
      </c>
      <c r="D141" s="183" t="str">
        <f>IFERROR(_xlfn.XLOOKUP($C141,factPensjon[Virksomhetsnr.],factPensjon[Forpliktelser]),"")</f>
        <v/>
      </c>
      <c r="E141" s="18">
        <f>SUMIFS(BasilRadata[Heltidsplasser
0-2],BasilRadata[År],'0. Oppsett'!$C$9,BasilRadata[1B. Organisasjonsnummer:],$C141)</f>
        <v>0</v>
      </c>
      <c r="F141" s="23">
        <f>'4. Selvkost og satser'!$B$55</f>
        <v>316180.61632690748</v>
      </c>
      <c r="G141" s="18">
        <f>SUMIFS(BasilRadata[Heltidsplasser
3-6],BasilRadata[År],'0. Oppsett'!$C$9,BasilRadata[1B. Organisasjonsnummer:],$C141)</f>
        <v>0</v>
      </c>
      <c r="H141" s="23">
        <f>'4. Selvkost og satser'!$B$56</f>
        <v>170582.7774748485</v>
      </c>
      <c r="I141" s="185">
        <f t="shared" si="9"/>
        <v>0</v>
      </c>
      <c r="J141" s="184">
        <f>SUMIFS(BasilRadata[8E. Oppgi antall årsverk barnehagen har pensjonsforpliktelser for:],'1. BASIL-rådata'!$I$3:$I$500,'X. Satser pensjonstilskudd'!$C141,BasilRadata[År],'0. Oppsett'!$C$9)</f>
        <v>0</v>
      </c>
      <c r="K141" s="184" t="str">
        <f>_xlfn.XLOOKUP($C141,'X. Satser pensjonstilskudd'!$C$5:$C$224,'X. Satser pensjonstilskudd'!$I$5:$I$224)</f>
        <v/>
      </c>
      <c r="L141" s="73" t="e">
        <f t="shared" si="10"/>
        <v>#VALUE!</v>
      </c>
      <c r="M141" s="186">
        <f t="shared" si="11"/>
        <v>0</v>
      </c>
      <c r="N141" s="187">
        <f>IFERROR(M141*'0. Oppsett'!$C$30,0)</f>
        <v>0</v>
      </c>
      <c r="O141" s="25">
        <v>0</v>
      </c>
      <c r="P141" s="97"/>
      <c r="Q141" s="97"/>
      <c r="R141" s="97"/>
      <c r="S141" s="97">
        <v>0</v>
      </c>
      <c r="T141" s="25">
        <v>0</v>
      </c>
      <c r="U141" s="188">
        <v>0</v>
      </c>
      <c r="V141" s="189">
        <f t="shared" si="12"/>
        <v>0</v>
      </c>
    </row>
    <row r="142" spans="1:22" x14ac:dyDescent="0.25">
      <c r="A142" s="181">
        <v>138</v>
      </c>
      <c r="B142" s="182">
        <f>'X. Satser pensjonstilskudd'!B142</f>
        <v>0</v>
      </c>
      <c r="C142" s="183">
        <f>'X. Satser pensjonstilskudd'!C142</f>
        <v>0</v>
      </c>
      <c r="D142" s="183" t="str">
        <f>IFERROR(_xlfn.XLOOKUP($C142,factPensjon[Virksomhetsnr.],factPensjon[Forpliktelser]),"")</f>
        <v/>
      </c>
      <c r="E142" s="18">
        <f>SUMIFS(BasilRadata[Heltidsplasser
0-2],BasilRadata[År],'0. Oppsett'!$C$9,BasilRadata[1B. Organisasjonsnummer:],$C142)</f>
        <v>0</v>
      </c>
      <c r="F142" s="23">
        <f>'4. Selvkost og satser'!$B$55</f>
        <v>316180.61632690748</v>
      </c>
      <c r="G142" s="18">
        <f>SUMIFS(BasilRadata[Heltidsplasser
3-6],BasilRadata[År],'0. Oppsett'!$C$9,BasilRadata[1B. Organisasjonsnummer:],$C142)</f>
        <v>0</v>
      </c>
      <c r="H142" s="23">
        <f>'4. Selvkost og satser'!$B$56</f>
        <v>170582.7774748485</v>
      </c>
      <c r="I142" s="185">
        <f t="shared" si="9"/>
        <v>0</v>
      </c>
      <c r="J142" s="184">
        <f>SUMIFS(BasilRadata[8E. Oppgi antall årsverk barnehagen har pensjonsforpliktelser for:],'1. BASIL-rådata'!$I$3:$I$500,'X. Satser pensjonstilskudd'!$C142,BasilRadata[År],'0. Oppsett'!$C$9)</f>
        <v>0</v>
      </c>
      <c r="K142" s="184" t="str">
        <f>_xlfn.XLOOKUP($C142,'X. Satser pensjonstilskudd'!$C$5:$C$224,'X. Satser pensjonstilskudd'!$I$5:$I$224)</f>
        <v/>
      </c>
      <c r="L142" s="73" t="e">
        <f t="shared" si="10"/>
        <v>#VALUE!</v>
      </c>
      <c r="M142" s="186">
        <f t="shared" si="11"/>
        <v>0</v>
      </c>
      <c r="N142" s="187">
        <f>IFERROR(M142*'0. Oppsett'!$C$30,0)</f>
        <v>0</v>
      </c>
      <c r="O142" s="25">
        <v>0</v>
      </c>
      <c r="P142" s="97"/>
      <c r="Q142" s="97"/>
      <c r="R142" s="97"/>
      <c r="S142" s="97">
        <v>0</v>
      </c>
      <c r="T142" s="25">
        <v>0</v>
      </c>
      <c r="U142" s="188">
        <v>0</v>
      </c>
      <c r="V142" s="189">
        <f t="shared" si="12"/>
        <v>0</v>
      </c>
    </row>
    <row r="143" spans="1:22" x14ac:dyDescent="0.25">
      <c r="A143" s="181">
        <v>139</v>
      </c>
      <c r="B143" s="182">
        <f>'X. Satser pensjonstilskudd'!B143</f>
        <v>0</v>
      </c>
      <c r="C143" s="183">
        <f>'X. Satser pensjonstilskudd'!C143</f>
        <v>0</v>
      </c>
      <c r="D143" s="183" t="str">
        <f>IFERROR(_xlfn.XLOOKUP($C143,factPensjon[Virksomhetsnr.],factPensjon[Forpliktelser]),"")</f>
        <v/>
      </c>
      <c r="E143" s="18">
        <f>SUMIFS(BasilRadata[Heltidsplasser
0-2],BasilRadata[År],'0. Oppsett'!$C$9,BasilRadata[1B. Organisasjonsnummer:],$C143)</f>
        <v>0</v>
      </c>
      <c r="F143" s="23">
        <f>'4. Selvkost og satser'!$B$55</f>
        <v>316180.61632690748</v>
      </c>
      <c r="G143" s="18">
        <f>SUMIFS(BasilRadata[Heltidsplasser
3-6],BasilRadata[År],'0. Oppsett'!$C$9,BasilRadata[1B. Organisasjonsnummer:],$C143)</f>
        <v>0</v>
      </c>
      <c r="H143" s="23">
        <f>'4. Selvkost og satser'!$B$56</f>
        <v>170582.7774748485</v>
      </c>
      <c r="I143" s="185">
        <f t="shared" si="9"/>
        <v>0</v>
      </c>
      <c r="J143" s="184">
        <f>SUMIFS(BasilRadata[8E. Oppgi antall årsverk barnehagen har pensjonsforpliktelser for:],'1. BASIL-rådata'!$I$3:$I$500,'X. Satser pensjonstilskudd'!$C143,BasilRadata[År],'0. Oppsett'!$C$9)</f>
        <v>0</v>
      </c>
      <c r="K143" s="184" t="str">
        <f>_xlfn.XLOOKUP($C143,'X. Satser pensjonstilskudd'!$C$5:$C$224,'X. Satser pensjonstilskudd'!$I$5:$I$224)</f>
        <v/>
      </c>
      <c r="L143" s="73" t="e">
        <f t="shared" si="10"/>
        <v>#VALUE!</v>
      </c>
      <c r="M143" s="186">
        <f t="shared" si="11"/>
        <v>0</v>
      </c>
      <c r="N143" s="187">
        <f>IFERROR(M143*'0. Oppsett'!$C$30,0)</f>
        <v>0</v>
      </c>
      <c r="O143" s="25">
        <v>0</v>
      </c>
      <c r="P143" s="97"/>
      <c r="Q143" s="97"/>
      <c r="R143" s="97"/>
      <c r="S143" s="97">
        <v>0</v>
      </c>
      <c r="T143" s="25">
        <v>0</v>
      </c>
      <c r="U143" s="188">
        <v>0</v>
      </c>
      <c r="V143" s="189">
        <f t="shared" si="12"/>
        <v>0</v>
      </c>
    </row>
    <row r="144" spans="1:22" x14ac:dyDescent="0.25">
      <c r="A144" s="181">
        <v>140</v>
      </c>
      <c r="B144" s="182">
        <f>'X. Satser pensjonstilskudd'!B144</f>
        <v>0</v>
      </c>
      <c r="C144" s="183">
        <f>'X. Satser pensjonstilskudd'!C144</f>
        <v>0</v>
      </c>
      <c r="D144" s="183" t="str">
        <f>IFERROR(_xlfn.XLOOKUP($C144,factPensjon[Virksomhetsnr.],factPensjon[Forpliktelser]),"")</f>
        <v/>
      </c>
      <c r="E144" s="18">
        <f>SUMIFS(BasilRadata[Heltidsplasser
0-2],BasilRadata[År],'0. Oppsett'!$C$9,BasilRadata[1B. Organisasjonsnummer:],$C144)</f>
        <v>0</v>
      </c>
      <c r="F144" s="23">
        <f>'4. Selvkost og satser'!$B$55</f>
        <v>316180.61632690748</v>
      </c>
      <c r="G144" s="18">
        <f>SUMIFS(BasilRadata[Heltidsplasser
3-6],BasilRadata[År],'0. Oppsett'!$C$9,BasilRadata[1B. Organisasjonsnummer:],$C144)</f>
        <v>0</v>
      </c>
      <c r="H144" s="23">
        <f>'4. Selvkost og satser'!$B$56</f>
        <v>170582.7774748485</v>
      </c>
      <c r="I144" s="185">
        <f t="shared" si="9"/>
        <v>0</v>
      </c>
      <c r="J144" s="184">
        <f>SUMIFS(BasilRadata[8E. Oppgi antall årsverk barnehagen har pensjonsforpliktelser for:],'1. BASIL-rådata'!$I$3:$I$500,'X. Satser pensjonstilskudd'!$C144,BasilRadata[År],'0. Oppsett'!$C$9)</f>
        <v>0</v>
      </c>
      <c r="K144" s="184" t="str">
        <f>_xlfn.XLOOKUP($C144,'X. Satser pensjonstilskudd'!$C$5:$C$224,'X. Satser pensjonstilskudd'!$I$5:$I$224)</f>
        <v/>
      </c>
      <c r="L144" s="73" t="e">
        <f t="shared" si="10"/>
        <v>#VALUE!</v>
      </c>
      <c r="M144" s="186">
        <f t="shared" si="11"/>
        <v>0</v>
      </c>
      <c r="N144" s="187">
        <f>IFERROR(M144*'0. Oppsett'!$C$30,0)</f>
        <v>0</v>
      </c>
      <c r="O144" s="25">
        <v>0</v>
      </c>
      <c r="P144" s="97"/>
      <c r="Q144" s="97"/>
      <c r="R144" s="97"/>
      <c r="S144" s="97">
        <v>0</v>
      </c>
      <c r="T144" s="25">
        <v>0</v>
      </c>
      <c r="U144" s="188">
        <v>0</v>
      </c>
      <c r="V144" s="189">
        <f t="shared" si="12"/>
        <v>0</v>
      </c>
    </row>
    <row r="145" spans="1:22" x14ac:dyDescent="0.25">
      <c r="A145" s="181">
        <v>141</v>
      </c>
      <c r="B145" s="182">
        <f>'X. Satser pensjonstilskudd'!B145</f>
        <v>0</v>
      </c>
      <c r="C145" s="183">
        <f>'X. Satser pensjonstilskudd'!C145</f>
        <v>0</v>
      </c>
      <c r="D145" s="183" t="str">
        <f>IFERROR(_xlfn.XLOOKUP($C145,factPensjon[Virksomhetsnr.],factPensjon[Forpliktelser]),"")</f>
        <v/>
      </c>
      <c r="E145" s="18">
        <f>SUMIFS(BasilRadata[Heltidsplasser
0-2],BasilRadata[År],'0. Oppsett'!$C$9,BasilRadata[1B. Organisasjonsnummer:],$C145)</f>
        <v>0</v>
      </c>
      <c r="F145" s="23">
        <f>'4. Selvkost og satser'!$B$55</f>
        <v>316180.61632690748</v>
      </c>
      <c r="G145" s="18">
        <f>SUMIFS(BasilRadata[Heltidsplasser
3-6],BasilRadata[År],'0. Oppsett'!$C$9,BasilRadata[1B. Organisasjonsnummer:],$C145)</f>
        <v>0</v>
      </c>
      <c r="H145" s="23">
        <f>'4. Selvkost og satser'!$B$56</f>
        <v>170582.7774748485</v>
      </c>
      <c r="I145" s="185">
        <f t="shared" si="9"/>
        <v>0</v>
      </c>
      <c r="J145" s="184">
        <f>SUMIFS(BasilRadata[8E. Oppgi antall årsverk barnehagen har pensjonsforpliktelser for:],'1. BASIL-rådata'!$I$3:$I$500,'X. Satser pensjonstilskudd'!$C145,BasilRadata[År],'0. Oppsett'!$C$9)</f>
        <v>0</v>
      </c>
      <c r="K145" s="184" t="str">
        <f>_xlfn.XLOOKUP($C145,'X. Satser pensjonstilskudd'!$C$5:$C$224,'X. Satser pensjonstilskudd'!$I$5:$I$224)</f>
        <v/>
      </c>
      <c r="L145" s="73" t="e">
        <f t="shared" si="10"/>
        <v>#VALUE!</v>
      </c>
      <c r="M145" s="186">
        <f t="shared" si="11"/>
        <v>0</v>
      </c>
      <c r="N145" s="187">
        <f>IFERROR(M145*'0. Oppsett'!$C$30,0)</f>
        <v>0</v>
      </c>
      <c r="O145" s="25">
        <v>0</v>
      </c>
      <c r="P145" s="97"/>
      <c r="Q145" s="97"/>
      <c r="R145" s="97"/>
      <c r="S145" s="97">
        <v>0</v>
      </c>
      <c r="T145" s="25">
        <v>0</v>
      </c>
      <c r="U145" s="188">
        <v>0</v>
      </c>
      <c r="V145" s="189">
        <f t="shared" si="12"/>
        <v>0</v>
      </c>
    </row>
    <row r="146" spans="1:22" x14ac:dyDescent="0.25">
      <c r="A146" s="181">
        <v>142</v>
      </c>
      <c r="B146" s="182">
        <f>'X. Satser pensjonstilskudd'!B146</f>
        <v>0</v>
      </c>
      <c r="C146" s="183">
        <f>'X. Satser pensjonstilskudd'!C146</f>
        <v>0</v>
      </c>
      <c r="D146" s="183" t="str">
        <f>IFERROR(_xlfn.XLOOKUP($C146,factPensjon[Virksomhetsnr.],factPensjon[Forpliktelser]),"")</f>
        <v/>
      </c>
      <c r="E146" s="18">
        <f>SUMIFS(BasilRadata[Heltidsplasser
0-2],BasilRadata[År],'0. Oppsett'!$C$9,BasilRadata[1B. Organisasjonsnummer:],$C146)</f>
        <v>0</v>
      </c>
      <c r="F146" s="23">
        <f>'4. Selvkost og satser'!$B$55</f>
        <v>316180.61632690748</v>
      </c>
      <c r="G146" s="18">
        <f>SUMIFS(BasilRadata[Heltidsplasser
3-6],BasilRadata[År],'0. Oppsett'!$C$9,BasilRadata[1B. Organisasjonsnummer:],$C146)</f>
        <v>0</v>
      </c>
      <c r="H146" s="23">
        <f>'4. Selvkost og satser'!$B$56</f>
        <v>170582.7774748485</v>
      </c>
      <c r="I146" s="185">
        <f t="shared" si="9"/>
        <v>0</v>
      </c>
      <c r="J146" s="184">
        <f>SUMIFS(BasilRadata[8E. Oppgi antall årsverk barnehagen har pensjonsforpliktelser for:],'1. BASIL-rådata'!$I$3:$I$500,'X. Satser pensjonstilskudd'!$C146,BasilRadata[År],'0. Oppsett'!$C$9)</f>
        <v>0</v>
      </c>
      <c r="K146" s="184" t="str">
        <f>_xlfn.XLOOKUP($C146,'X. Satser pensjonstilskudd'!$C$5:$C$224,'X. Satser pensjonstilskudd'!$I$5:$I$224)</f>
        <v/>
      </c>
      <c r="L146" s="73" t="e">
        <f t="shared" si="10"/>
        <v>#VALUE!</v>
      </c>
      <c r="M146" s="186">
        <f t="shared" si="11"/>
        <v>0</v>
      </c>
      <c r="N146" s="187">
        <f>IFERROR(M146*'0. Oppsett'!$C$30,0)</f>
        <v>0</v>
      </c>
      <c r="O146" s="25">
        <v>0</v>
      </c>
      <c r="P146" s="97"/>
      <c r="Q146" s="97"/>
      <c r="R146" s="97"/>
      <c r="S146" s="97">
        <v>0</v>
      </c>
      <c r="T146" s="25">
        <v>0</v>
      </c>
      <c r="U146" s="188">
        <v>0</v>
      </c>
      <c r="V146" s="189">
        <f t="shared" si="12"/>
        <v>0</v>
      </c>
    </row>
    <row r="147" spans="1:22" x14ac:dyDescent="0.25">
      <c r="A147" s="181">
        <v>143</v>
      </c>
      <c r="B147" s="182">
        <f>'X. Satser pensjonstilskudd'!B147</f>
        <v>0</v>
      </c>
      <c r="C147" s="183">
        <f>'X. Satser pensjonstilskudd'!C147</f>
        <v>0</v>
      </c>
      <c r="D147" s="183" t="str">
        <f>IFERROR(_xlfn.XLOOKUP($C147,factPensjon[Virksomhetsnr.],factPensjon[Forpliktelser]),"")</f>
        <v/>
      </c>
      <c r="E147" s="18">
        <f>SUMIFS(BasilRadata[Heltidsplasser
0-2],BasilRadata[År],'0. Oppsett'!$C$9,BasilRadata[1B. Organisasjonsnummer:],$C147)</f>
        <v>0</v>
      </c>
      <c r="F147" s="23">
        <f>'4. Selvkost og satser'!$B$55</f>
        <v>316180.61632690748</v>
      </c>
      <c r="G147" s="18">
        <f>SUMIFS(BasilRadata[Heltidsplasser
3-6],BasilRadata[År],'0. Oppsett'!$C$9,BasilRadata[1B. Organisasjonsnummer:],$C147)</f>
        <v>0</v>
      </c>
      <c r="H147" s="23">
        <f>'4. Selvkost og satser'!$B$56</f>
        <v>170582.7774748485</v>
      </c>
      <c r="I147" s="185">
        <f t="shared" si="9"/>
        <v>0</v>
      </c>
      <c r="J147" s="184">
        <f>SUMIFS(BasilRadata[8E. Oppgi antall årsverk barnehagen har pensjonsforpliktelser for:],'1. BASIL-rådata'!$I$3:$I$500,'X. Satser pensjonstilskudd'!$C147,BasilRadata[År],'0. Oppsett'!$C$9)</f>
        <v>0</v>
      </c>
      <c r="K147" s="184" t="str">
        <f>_xlfn.XLOOKUP($C147,'X. Satser pensjonstilskudd'!$C$5:$C$224,'X. Satser pensjonstilskudd'!$I$5:$I$224)</f>
        <v/>
      </c>
      <c r="L147" s="73" t="e">
        <f t="shared" si="10"/>
        <v>#VALUE!</v>
      </c>
      <c r="M147" s="186">
        <f t="shared" si="11"/>
        <v>0</v>
      </c>
      <c r="N147" s="187">
        <f>IFERROR(M147*'0. Oppsett'!$C$30,0)</f>
        <v>0</v>
      </c>
      <c r="O147" s="25">
        <v>0</v>
      </c>
      <c r="P147" s="97"/>
      <c r="Q147" s="97"/>
      <c r="R147" s="97"/>
      <c r="S147" s="97">
        <v>0</v>
      </c>
      <c r="T147" s="25">
        <v>0</v>
      </c>
      <c r="U147" s="188">
        <v>0</v>
      </c>
      <c r="V147" s="189">
        <f t="shared" si="12"/>
        <v>0</v>
      </c>
    </row>
    <row r="148" spans="1:22" x14ac:dyDescent="0.25">
      <c r="A148" s="181">
        <v>144</v>
      </c>
      <c r="B148" s="182">
        <f>'X. Satser pensjonstilskudd'!B148</f>
        <v>0</v>
      </c>
      <c r="C148" s="183">
        <f>'X. Satser pensjonstilskudd'!C148</f>
        <v>0</v>
      </c>
      <c r="D148" s="183" t="str">
        <f>IFERROR(_xlfn.XLOOKUP($C148,factPensjon[Virksomhetsnr.],factPensjon[Forpliktelser]),"")</f>
        <v/>
      </c>
      <c r="E148" s="18">
        <f>SUMIFS(BasilRadata[Heltidsplasser
0-2],BasilRadata[År],'0. Oppsett'!$C$9,BasilRadata[1B. Organisasjonsnummer:],$C148)</f>
        <v>0</v>
      </c>
      <c r="F148" s="23">
        <f>'4. Selvkost og satser'!$B$55</f>
        <v>316180.61632690748</v>
      </c>
      <c r="G148" s="18">
        <f>SUMIFS(BasilRadata[Heltidsplasser
3-6],BasilRadata[År],'0. Oppsett'!$C$9,BasilRadata[1B. Organisasjonsnummer:],$C148)</f>
        <v>0</v>
      </c>
      <c r="H148" s="23">
        <f>'4. Selvkost og satser'!$B$56</f>
        <v>170582.7774748485</v>
      </c>
      <c r="I148" s="185">
        <f t="shared" si="9"/>
        <v>0</v>
      </c>
      <c r="J148" s="184">
        <f>SUMIFS(BasilRadata[8E. Oppgi antall årsverk barnehagen har pensjonsforpliktelser for:],'1. BASIL-rådata'!$I$3:$I$500,'X. Satser pensjonstilskudd'!$C148,BasilRadata[År],'0. Oppsett'!$C$9)</f>
        <v>0</v>
      </c>
      <c r="K148" s="184" t="str">
        <f>_xlfn.XLOOKUP($C148,'X. Satser pensjonstilskudd'!$C$5:$C$224,'X. Satser pensjonstilskudd'!$I$5:$I$224)</f>
        <v/>
      </c>
      <c r="L148" s="73" t="e">
        <f t="shared" si="10"/>
        <v>#VALUE!</v>
      </c>
      <c r="M148" s="186">
        <f t="shared" si="11"/>
        <v>0</v>
      </c>
      <c r="N148" s="187">
        <f>IFERROR(M148*'0. Oppsett'!$C$30,0)</f>
        <v>0</v>
      </c>
      <c r="O148" s="25">
        <v>0</v>
      </c>
      <c r="P148" s="97"/>
      <c r="Q148" s="97"/>
      <c r="R148" s="97"/>
      <c r="S148" s="97">
        <v>0</v>
      </c>
      <c r="T148" s="25">
        <v>0</v>
      </c>
      <c r="U148" s="188">
        <v>0</v>
      </c>
      <c r="V148" s="189">
        <f t="shared" si="12"/>
        <v>0</v>
      </c>
    </row>
    <row r="149" spans="1:22" x14ac:dyDescent="0.25">
      <c r="A149" s="181">
        <v>145</v>
      </c>
      <c r="B149" s="182">
        <f>'X. Satser pensjonstilskudd'!B149</f>
        <v>0</v>
      </c>
      <c r="C149" s="183">
        <f>'X. Satser pensjonstilskudd'!C149</f>
        <v>0</v>
      </c>
      <c r="D149" s="183" t="str">
        <f>IFERROR(_xlfn.XLOOKUP($C149,factPensjon[Virksomhetsnr.],factPensjon[Forpliktelser]),"")</f>
        <v/>
      </c>
      <c r="E149" s="18">
        <f>SUMIFS(BasilRadata[Heltidsplasser
0-2],BasilRadata[År],'0. Oppsett'!$C$9,BasilRadata[1B. Organisasjonsnummer:],$C149)</f>
        <v>0</v>
      </c>
      <c r="F149" s="23">
        <f>'4. Selvkost og satser'!$B$55</f>
        <v>316180.61632690748</v>
      </c>
      <c r="G149" s="18">
        <f>SUMIFS(BasilRadata[Heltidsplasser
3-6],BasilRadata[År],'0. Oppsett'!$C$9,BasilRadata[1B. Organisasjonsnummer:],$C149)</f>
        <v>0</v>
      </c>
      <c r="H149" s="23">
        <f>'4. Selvkost og satser'!$B$56</f>
        <v>170582.7774748485</v>
      </c>
      <c r="I149" s="185">
        <f t="shared" si="9"/>
        <v>0</v>
      </c>
      <c r="J149" s="184">
        <f>SUMIFS(BasilRadata[8E. Oppgi antall årsverk barnehagen har pensjonsforpliktelser for:],'1. BASIL-rådata'!$I$3:$I$500,'X. Satser pensjonstilskudd'!$C149,BasilRadata[År],'0. Oppsett'!$C$9)</f>
        <v>0</v>
      </c>
      <c r="K149" s="184" t="str">
        <f>_xlfn.XLOOKUP($C149,'X. Satser pensjonstilskudd'!$C$5:$C$224,'X. Satser pensjonstilskudd'!$I$5:$I$224)</f>
        <v/>
      </c>
      <c r="L149" s="73" t="e">
        <f t="shared" si="10"/>
        <v>#VALUE!</v>
      </c>
      <c r="M149" s="186">
        <f t="shared" si="11"/>
        <v>0</v>
      </c>
      <c r="N149" s="187">
        <f>IFERROR(M149*'0. Oppsett'!$C$30,0)</f>
        <v>0</v>
      </c>
      <c r="O149" s="25">
        <v>0</v>
      </c>
      <c r="P149" s="97"/>
      <c r="Q149" s="97"/>
      <c r="R149" s="97"/>
      <c r="S149" s="97">
        <v>0</v>
      </c>
      <c r="T149" s="25">
        <v>0</v>
      </c>
      <c r="U149" s="188">
        <v>0</v>
      </c>
      <c r="V149" s="189">
        <f t="shared" si="12"/>
        <v>0</v>
      </c>
    </row>
    <row r="150" spans="1:22" x14ac:dyDescent="0.25">
      <c r="A150" s="181">
        <v>146</v>
      </c>
      <c r="B150" s="182">
        <f>'X. Satser pensjonstilskudd'!B150</f>
        <v>0</v>
      </c>
      <c r="C150" s="183">
        <f>'X. Satser pensjonstilskudd'!C150</f>
        <v>0</v>
      </c>
      <c r="D150" s="183" t="str">
        <f>IFERROR(_xlfn.XLOOKUP($C150,factPensjon[Virksomhetsnr.],factPensjon[Forpliktelser]),"")</f>
        <v/>
      </c>
      <c r="E150" s="18">
        <f>SUMIFS(BasilRadata[Heltidsplasser
0-2],BasilRadata[År],'0. Oppsett'!$C$9,BasilRadata[1B. Organisasjonsnummer:],$C150)</f>
        <v>0</v>
      </c>
      <c r="F150" s="23">
        <f>'4. Selvkost og satser'!$B$55</f>
        <v>316180.61632690748</v>
      </c>
      <c r="G150" s="18">
        <f>SUMIFS(BasilRadata[Heltidsplasser
3-6],BasilRadata[År],'0. Oppsett'!$C$9,BasilRadata[1B. Organisasjonsnummer:],$C150)</f>
        <v>0</v>
      </c>
      <c r="H150" s="23">
        <f>'4. Selvkost og satser'!$B$56</f>
        <v>170582.7774748485</v>
      </c>
      <c r="I150" s="185">
        <f t="shared" si="9"/>
        <v>0</v>
      </c>
      <c r="J150" s="184">
        <f>SUMIFS(BasilRadata[8E. Oppgi antall årsverk barnehagen har pensjonsforpliktelser for:],'1. BASIL-rådata'!$I$3:$I$500,'X. Satser pensjonstilskudd'!$C150,BasilRadata[År],'0. Oppsett'!$C$9)</f>
        <v>0</v>
      </c>
      <c r="K150" s="184" t="str">
        <f>_xlfn.XLOOKUP($C150,'X. Satser pensjonstilskudd'!$C$5:$C$224,'X. Satser pensjonstilskudd'!$I$5:$I$224)</f>
        <v/>
      </c>
      <c r="L150" s="73" t="e">
        <f t="shared" si="10"/>
        <v>#VALUE!</v>
      </c>
      <c r="M150" s="186">
        <f t="shared" si="11"/>
        <v>0</v>
      </c>
      <c r="N150" s="187">
        <f>IFERROR(M150*'0. Oppsett'!$C$30,0)</f>
        <v>0</v>
      </c>
      <c r="O150" s="25">
        <v>0</v>
      </c>
      <c r="P150" s="97"/>
      <c r="Q150" s="97"/>
      <c r="R150" s="97"/>
      <c r="S150" s="97">
        <v>0</v>
      </c>
      <c r="T150" s="25">
        <v>0</v>
      </c>
      <c r="U150" s="188">
        <v>0</v>
      </c>
      <c r="V150" s="189">
        <f t="shared" si="12"/>
        <v>0</v>
      </c>
    </row>
    <row r="151" spans="1:22" x14ac:dyDescent="0.25">
      <c r="A151" s="181">
        <v>147</v>
      </c>
      <c r="B151" s="182">
        <f>'X. Satser pensjonstilskudd'!B151</f>
        <v>0</v>
      </c>
      <c r="C151" s="183">
        <f>'X. Satser pensjonstilskudd'!C151</f>
        <v>0</v>
      </c>
      <c r="D151" s="183" t="str">
        <f>IFERROR(_xlfn.XLOOKUP($C151,factPensjon[Virksomhetsnr.],factPensjon[Forpliktelser]),"")</f>
        <v/>
      </c>
      <c r="E151" s="18">
        <f>SUMIFS(BasilRadata[Heltidsplasser
0-2],BasilRadata[År],'0. Oppsett'!$C$9,BasilRadata[1B. Organisasjonsnummer:],$C151)</f>
        <v>0</v>
      </c>
      <c r="F151" s="23">
        <f>'4. Selvkost og satser'!$B$55</f>
        <v>316180.61632690748</v>
      </c>
      <c r="G151" s="18">
        <f>SUMIFS(BasilRadata[Heltidsplasser
3-6],BasilRadata[År],'0. Oppsett'!$C$9,BasilRadata[1B. Organisasjonsnummer:],$C151)</f>
        <v>0</v>
      </c>
      <c r="H151" s="23">
        <f>'4. Selvkost og satser'!$B$56</f>
        <v>170582.7774748485</v>
      </c>
      <c r="I151" s="185">
        <f t="shared" si="9"/>
        <v>0</v>
      </c>
      <c r="J151" s="184">
        <f>SUMIFS(BasilRadata[8E. Oppgi antall årsverk barnehagen har pensjonsforpliktelser for:],'1. BASIL-rådata'!$I$3:$I$500,'X. Satser pensjonstilskudd'!$C151,BasilRadata[År],'0. Oppsett'!$C$9)</f>
        <v>0</v>
      </c>
      <c r="K151" s="184" t="str">
        <f>_xlfn.XLOOKUP($C151,'X. Satser pensjonstilskudd'!$C$5:$C$224,'X. Satser pensjonstilskudd'!$I$5:$I$224)</f>
        <v/>
      </c>
      <c r="L151" s="73" t="e">
        <f t="shared" si="10"/>
        <v>#VALUE!</v>
      </c>
      <c r="M151" s="186">
        <f t="shared" si="11"/>
        <v>0</v>
      </c>
      <c r="N151" s="187">
        <f>IFERROR(M151*'0. Oppsett'!$C$30,0)</f>
        <v>0</v>
      </c>
      <c r="O151" s="25">
        <v>0</v>
      </c>
      <c r="P151" s="97"/>
      <c r="Q151" s="97"/>
      <c r="R151" s="97"/>
      <c r="S151" s="97">
        <v>0</v>
      </c>
      <c r="T151" s="25">
        <v>0</v>
      </c>
      <c r="U151" s="188">
        <v>0</v>
      </c>
      <c r="V151" s="189">
        <f t="shared" si="12"/>
        <v>0</v>
      </c>
    </row>
    <row r="152" spans="1:22" x14ac:dyDescent="0.25">
      <c r="A152" s="181">
        <v>148</v>
      </c>
      <c r="B152" s="182">
        <f>'X. Satser pensjonstilskudd'!B152</f>
        <v>0</v>
      </c>
      <c r="C152" s="183">
        <f>'X. Satser pensjonstilskudd'!C152</f>
        <v>0</v>
      </c>
      <c r="D152" s="183" t="str">
        <f>IFERROR(_xlfn.XLOOKUP($C152,factPensjon[Virksomhetsnr.],factPensjon[Forpliktelser]),"")</f>
        <v/>
      </c>
      <c r="E152" s="18">
        <f>SUMIFS(BasilRadata[Heltidsplasser
0-2],BasilRadata[År],'0. Oppsett'!$C$9,BasilRadata[1B. Organisasjonsnummer:],$C152)</f>
        <v>0</v>
      </c>
      <c r="F152" s="23">
        <f>'4. Selvkost og satser'!$B$55</f>
        <v>316180.61632690748</v>
      </c>
      <c r="G152" s="18">
        <f>SUMIFS(BasilRadata[Heltidsplasser
3-6],BasilRadata[År],'0. Oppsett'!$C$9,BasilRadata[1B. Organisasjonsnummer:],$C152)</f>
        <v>0</v>
      </c>
      <c r="H152" s="23">
        <f>'4. Selvkost og satser'!$B$56</f>
        <v>170582.7774748485</v>
      </c>
      <c r="I152" s="185">
        <f t="shared" si="9"/>
        <v>0</v>
      </c>
      <c r="J152" s="184">
        <f>SUMIFS(BasilRadata[8E. Oppgi antall årsverk barnehagen har pensjonsforpliktelser for:],'1. BASIL-rådata'!$I$3:$I$500,'X. Satser pensjonstilskudd'!$C152,BasilRadata[År],'0. Oppsett'!$C$9)</f>
        <v>0</v>
      </c>
      <c r="K152" s="184" t="str">
        <f>_xlfn.XLOOKUP($C152,'X. Satser pensjonstilskudd'!$C$5:$C$224,'X. Satser pensjonstilskudd'!$I$5:$I$224)</f>
        <v/>
      </c>
      <c r="L152" s="73" t="e">
        <f t="shared" si="10"/>
        <v>#VALUE!</v>
      </c>
      <c r="M152" s="186">
        <f t="shared" si="11"/>
        <v>0</v>
      </c>
      <c r="N152" s="187">
        <f>IFERROR(M152*'0. Oppsett'!$C$30,0)</f>
        <v>0</v>
      </c>
      <c r="O152" s="25">
        <v>0</v>
      </c>
      <c r="P152" s="97"/>
      <c r="Q152" s="97"/>
      <c r="R152" s="97"/>
      <c r="S152" s="97">
        <v>0</v>
      </c>
      <c r="T152" s="25">
        <v>0</v>
      </c>
      <c r="U152" s="188">
        <v>0</v>
      </c>
      <c r="V152" s="189">
        <f t="shared" si="12"/>
        <v>0</v>
      </c>
    </row>
    <row r="153" spans="1:22" x14ac:dyDescent="0.25">
      <c r="A153" s="181">
        <v>149</v>
      </c>
      <c r="B153" s="182">
        <f>'X. Satser pensjonstilskudd'!B153</f>
        <v>0</v>
      </c>
      <c r="C153" s="183">
        <f>'X. Satser pensjonstilskudd'!C153</f>
        <v>0</v>
      </c>
      <c r="D153" s="183" t="str">
        <f>IFERROR(_xlfn.XLOOKUP($C153,factPensjon[Virksomhetsnr.],factPensjon[Forpliktelser]),"")</f>
        <v/>
      </c>
      <c r="E153" s="18">
        <f>SUMIFS(BasilRadata[Heltidsplasser
0-2],BasilRadata[År],'0. Oppsett'!$C$9,BasilRadata[1B. Organisasjonsnummer:],$C153)</f>
        <v>0</v>
      </c>
      <c r="F153" s="23">
        <f>'4. Selvkost og satser'!$B$55</f>
        <v>316180.61632690748</v>
      </c>
      <c r="G153" s="18">
        <f>SUMIFS(BasilRadata[Heltidsplasser
3-6],BasilRadata[År],'0. Oppsett'!$C$9,BasilRadata[1B. Organisasjonsnummer:],$C153)</f>
        <v>0</v>
      </c>
      <c r="H153" s="23">
        <f>'4. Selvkost og satser'!$B$56</f>
        <v>170582.7774748485</v>
      </c>
      <c r="I153" s="185">
        <f t="shared" si="9"/>
        <v>0</v>
      </c>
      <c r="J153" s="184">
        <f>SUMIFS(BasilRadata[8E. Oppgi antall årsverk barnehagen har pensjonsforpliktelser for:],'1. BASIL-rådata'!$I$3:$I$500,'X. Satser pensjonstilskudd'!$C153,BasilRadata[År],'0. Oppsett'!$C$9)</f>
        <v>0</v>
      </c>
      <c r="K153" s="184" t="str">
        <f>_xlfn.XLOOKUP($C153,'X. Satser pensjonstilskudd'!$C$5:$C$224,'X. Satser pensjonstilskudd'!$I$5:$I$224)</f>
        <v/>
      </c>
      <c r="L153" s="73" t="e">
        <f t="shared" si="10"/>
        <v>#VALUE!</v>
      </c>
      <c r="M153" s="186">
        <f t="shared" si="11"/>
        <v>0</v>
      </c>
      <c r="N153" s="187">
        <f>IFERROR(M153*'0. Oppsett'!$C$30,0)</f>
        <v>0</v>
      </c>
      <c r="O153" s="25">
        <v>0</v>
      </c>
      <c r="P153" s="97"/>
      <c r="Q153" s="97"/>
      <c r="R153" s="97"/>
      <c r="S153" s="97">
        <v>0</v>
      </c>
      <c r="T153" s="25">
        <v>0</v>
      </c>
      <c r="U153" s="188">
        <v>0</v>
      </c>
      <c r="V153" s="189">
        <f t="shared" si="12"/>
        <v>0</v>
      </c>
    </row>
    <row r="154" spans="1:22" x14ac:dyDescent="0.25">
      <c r="A154" s="181">
        <v>150</v>
      </c>
      <c r="B154" s="182">
        <f>'X. Satser pensjonstilskudd'!B154</f>
        <v>0</v>
      </c>
      <c r="C154" s="183">
        <f>'X. Satser pensjonstilskudd'!C154</f>
        <v>0</v>
      </c>
      <c r="D154" s="183" t="str">
        <f>IFERROR(_xlfn.XLOOKUP($C154,factPensjon[Virksomhetsnr.],factPensjon[Forpliktelser]),"")</f>
        <v/>
      </c>
      <c r="E154" s="18">
        <f>SUMIFS(BasilRadata[Heltidsplasser
0-2],BasilRadata[År],'0. Oppsett'!$C$9,BasilRadata[1B. Organisasjonsnummer:],$C154)</f>
        <v>0</v>
      </c>
      <c r="F154" s="23">
        <f>'4. Selvkost og satser'!$B$55</f>
        <v>316180.61632690748</v>
      </c>
      <c r="G154" s="18">
        <f>SUMIFS(BasilRadata[Heltidsplasser
3-6],BasilRadata[År],'0. Oppsett'!$C$9,BasilRadata[1B. Organisasjonsnummer:],$C154)</f>
        <v>0</v>
      </c>
      <c r="H154" s="23">
        <f>'4. Selvkost og satser'!$B$56</f>
        <v>170582.7774748485</v>
      </c>
      <c r="I154" s="185">
        <f t="shared" si="9"/>
        <v>0</v>
      </c>
      <c r="J154" s="184">
        <f>SUMIFS(BasilRadata[8E. Oppgi antall årsverk barnehagen har pensjonsforpliktelser for:],'1. BASIL-rådata'!$I$3:$I$500,'X. Satser pensjonstilskudd'!$C154,BasilRadata[År],'0. Oppsett'!$C$9)</f>
        <v>0</v>
      </c>
      <c r="K154" s="184" t="str">
        <f>_xlfn.XLOOKUP($C154,'X. Satser pensjonstilskudd'!$C$5:$C$224,'X. Satser pensjonstilskudd'!$I$5:$I$224)</f>
        <v/>
      </c>
      <c r="L154" s="73" t="e">
        <f t="shared" si="10"/>
        <v>#VALUE!</v>
      </c>
      <c r="M154" s="186">
        <f t="shared" si="11"/>
        <v>0</v>
      </c>
      <c r="N154" s="187">
        <f>IFERROR(M154*'0. Oppsett'!$C$30,0)</f>
        <v>0</v>
      </c>
      <c r="O154" s="25">
        <v>0</v>
      </c>
      <c r="P154" s="97"/>
      <c r="Q154" s="97"/>
      <c r="R154" s="97"/>
      <c r="S154" s="97">
        <v>0</v>
      </c>
      <c r="T154" s="25">
        <v>0</v>
      </c>
      <c r="U154" s="188">
        <v>0</v>
      </c>
      <c r="V154" s="189">
        <f t="shared" si="12"/>
        <v>0</v>
      </c>
    </row>
    <row r="155" spans="1:22" x14ac:dyDescent="0.25">
      <c r="A155" s="181">
        <v>151</v>
      </c>
      <c r="B155" s="182">
        <f>'X. Satser pensjonstilskudd'!B155</f>
        <v>0</v>
      </c>
      <c r="C155" s="183">
        <f>'X. Satser pensjonstilskudd'!C155</f>
        <v>0</v>
      </c>
      <c r="D155" s="183" t="str">
        <f>IFERROR(_xlfn.XLOOKUP($C155,factPensjon[Virksomhetsnr.],factPensjon[Forpliktelser]),"")</f>
        <v/>
      </c>
      <c r="E155" s="18">
        <f>SUMIFS(BasilRadata[Heltidsplasser
0-2],BasilRadata[År],'0. Oppsett'!$C$9,BasilRadata[1B. Organisasjonsnummer:],$C155)</f>
        <v>0</v>
      </c>
      <c r="F155" s="23">
        <f>'4. Selvkost og satser'!$B$55</f>
        <v>316180.61632690748</v>
      </c>
      <c r="G155" s="18">
        <f>SUMIFS(BasilRadata[Heltidsplasser
3-6],BasilRadata[År],'0. Oppsett'!$C$9,BasilRadata[1B. Organisasjonsnummer:],$C155)</f>
        <v>0</v>
      </c>
      <c r="H155" s="23">
        <f>'4. Selvkost og satser'!$B$56</f>
        <v>170582.7774748485</v>
      </c>
      <c r="I155" s="185">
        <f t="shared" si="9"/>
        <v>0</v>
      </c>
      <c r="J155" s="184">
        <f>SUMIFS(BasilRadata[8E. Oppgi antall årsverk barnehagen har pensjonsforpliktelser for:],'1. BASIL-rådata'!$I$3:$I$500,'X. Satser pensjonstilskudd'!$C155,BasilRadata[År],'0. Oppsett'!$C$9)</f>
        <v>0</v>
      </c>
      <c r="K155" s="184" t="str">
        <f>_xlfn.XLOOKUP($C155,'X. Satser pensjonstilskudd'!$C$5:$C$224,'X. Satser pensjonstilskudd'!$I$5:$I$224)</f>
        <v/>
      </c>
      <c r="L155" s="73" t="e">
        <f t="shared" si="10"/>
        <v>#VALUE!</v>
      </c>
      <c r="M155" s="186">
        <f t="shared" si="11"/>
        <v>0</v>
      </c>
      <c r="N155" s="187">
        <f>IFERROR(M155*'0. Oppsett'!$C$30,0)</f>
        <v>0</v>
      </c>
      <c r="O155" s="25">
        <v>0</v>
      </c>
      <c r="P155" s="97"/>
      <c r="Q155" s="97"/>
      <c r="R155" s="97"/>
      <c r="S155" s="97">
        <v>0</v>
      </c>
      <c r="T155" s="25">
        <v>0</v>
      </c>
      <c r="U155" s="188">
        <v>0</v>
      </c>
      <c r="V155" s="189">
        <f t="shared" si="12"/>
        <v>0</v>
      </c>
    </row>
    <row r="156" spans="1:22" x14ac:dyDescent="0.25">
      <c r="A156" s="181">
        <v>152</v>
      </c>
      <c r="B156" s="182">
        <f>'X. Satser pensjonstilskudd'!B156</f>
        <v>0</v>
      </c>
      <c r="C156" s="183">
        <f>'X. Satser pensjonstilskudd'!C156</f>
        <v>0</v>
      </c>
      <c r="D156" s="183" t="str">
        <f>IFERROR(_xlfn.XLOOKUP($C156,factPensjon[Virksomhetsnr.],factPensjon[Forpliktelser]),"")</f>
        <v/>
      </c>
      <c r="E156" s="18">
        <f>SUMIFS(BasilRadata[Heltidsplasser
0-2],BasilRadata[År],'0. Oppsett'!$C$9,BasilRadata[1B. Organisasjonsnummer:],$C156)</f>
        <v>0</v>
      </c>
      <c r="F156" s="23">
        <f>'4. Selvkost og satser'!$B$55</f>
        <v>316180.61632690748</v>
      </c>
      <c r="G156" s="18">
        <f>SUMIFS(BasilRadata[Heltidsplasser
3-6],BasilRadata[År],'0. Oppsett'!$C$9,BasilRadata[1B. Organisasjonsnummer:],$C156)</f>
        <v>0</v>
      </c>
      <c r="H156" s="23">
        <f>'4. Selvkost og satser'!$B$56</f>
        <v>170582.7774748485</v>
      </c>
      <c r="I156" s="185">
        <f t="shared" si="9"/>
        <v>0</v>
      </c>
      <c r="J156" s="184">
        <f>SUMIFS(BasilRadata[8E. Oppgi antall årsverk barnehagen har pensjonsforpliktelser for:],'1. BASIL-rådata'!$I$3:$I$500,'X. Satser pensjonstilskudd'!$C156,BasilRadata[År],'0. Oppsett'!$C$9)</f>
        <v>0</v>
      </c>
      <c r="K156" s="184" t="str">
        <f>_xlfn.XLOOKUP($C156,'X. Satser pensjonstilskudd'!$C$5:$C$224,'X. Satser pensjonstilskudd'!$I$5:$I$224)</f>
        <v/>
      </c>
      <c r="L156" s="73" t="e">
        <f t="shared" si="10"/>
        <v>#VALUE!</v>
      </c>
      <c r="M156" s="186">
        <f t="shared" si="11"/>
        <v>0</v>
      </c>
      <c r="N156" s="187">
        <f>IFERROR(M156*'0. Oppsett'!$C$30,0)</f>
        <v>0</v>
      </c>
      <c r="O156" s="25">
        <v>0</v>
      </c>
      <c r="P156" s="97"/>
      <c r="Q156" s="97"/>
      <c r="R156" s="97"/>
      <c r="S156" s="97">
        <v>0</v>
      </c>
      <c r="T156" s="25">
        <v>0</v>
      </c>
      <c r="U156" s="188">
        <v>0</v>
      </c>
      <c r="V156" s="189">
        <f t="shared" si="12"/>
        <v>0</v>
      </c>
    </row>
    <row r="157" spans="1:22" x14ac:dyDescent="0.25">
      <c r="A157" s="181">
        <v>153</v>
      </c>
      <c r="B157" s="182">
        <f>'X. Satser pensjonstilskudd'!B157</f>
        <v>0</v>
      </c>
      <c r="C157" s="183">
        <f>'X. Satser pensjonstilskudd'!C157</f>
        <v>0</v>
      </c>
      <c r="D157" s="183" t="str">
        <f>IFERROR(_xlfn.XLOOKUP($C157,factPensjon[Virksomhetsnr.],factPensjon[Forpliktelser]),"")</f>
        <v/>
      </c>
      <c r="E157" s="18">
        <f>SUMIFS(BasilRadata[Heltidsplasser
0-2],BasilRadata[År],'0. Oppsett'!$C$9,BasilRadata[1B. Organisasjonsnummer:],$C157)</f>
        <v>0</v>
      </c>
      <c r="F157" s="23">
        <f>'4. Selvkost og satser'!$B$55</f>
        <v>316180.61632690748</v>
      </c>
      <c r="G157" s="18">
        <f>SUMIFS(BasilRadata[Heltidsplasser
3-6],BasilRadata[År],'0. Oppsett'!$C$9,BasilRadata[1B. Organisasjonsnummer:],$C157)</f>
        <v>0</v>
      </c>
      <c r="H157" s="23">
        <f>'4. Selvkost og satser'!$B$56</f>
        <v>170582.7774748485</v>
      </c>
      <c r="I157" s="185">
        <f t="shared" si="9"/>
        <v>0</v>
      </c>
      <c r="J157" s="184">
        <f>SUMIFS(BasilRadata[8E. Oppgi antall årsverk barnehagen har pensjonsforpliktelser for:],'1. BASIL-rådata'!$I$3:$I$500,'X. Satser pensjonstilskudd'!$C157,BasilRadata[År],'0. Oppsett'!$C$9)</f>
        <v>0</v>
      </c>
      <c r="K157" s="184" t="str">
        <f>_xlfn.XLOOKUP($C157,'X. Satser pensjonstilskudd'!$C$5:$C$224,'X. Satser pensjonstilskudd'!$I$5:$I$224)</f>
        <v/>
      </c>
      <c r="L157" s="73" t="e">
        <f t="shared" si="10"/>
        <v>#VALUE!</v>
      </c>
      <c r="M157" s="186">
        <f t="shared" si="11"/>
        <v>0</v>
      </c>
      <c r="N157" s="187">
        <f>IFERROR(M157*'0. Oppsett'!$C$30,0)</f>
        <v>0</v>
      </c>
      <c r="O157" s="25">
        <v>0</v>
      </c>
      <c r="P157" s="97"/>
      <c r="Q157" s="97"/>
      <c r="R157" s="97"/>
      <c r="S157" s="97">
        <v>0</v>
      </c>
      <c r="T157" s="25">
        <v>0</v>
      </c>
      <c r="U157" s="188">
        <v>0</v>
      </c>
      <c r="V157" s="189">
        <f t="shared" si="12"/>
        <v>0</v>
      </c>
    </row>
    <row r="158" spans="1:22" x14ac:dyDescent="0.25">
      <c r="A158" s="181">
        <v>154</v>
      </c>
      <c r="B158" s="182">
        <f>'X. Satser pensjonstilskudd'!B158</f>
        <v>0</v>
      </c>
      <c r="C158" s="183">
        <f>'X. Satser pensjonstilskudd'!C158</f>
        <v>0</v>
      </c>
      <c r="D158" s="183" t="str">
        <f>IFERROR(_xlfn.XLOOKUP($C158,factPensjon[Virksomhetsnr.],factPensjon[Forpliktelser]),"")</f>
        <v/>
      </c>
      <c r="E158" s="18">
        <f>SUMIFS(BasilRadata[Heltidsplasser
0-2],BasilRadata[År],'0. Oppsett'!$C$9,BasilRadata[1B. Organisasjonsnummer:],$C158)</f>
        <v>0</v>
      </c>
      <c r="F158" s="23">
        <f>'4. Selvkost og satser'!$B$55</f>
        <v>316180.61632690748</v>
      </c>
      <c r="G158" s="18">
        <f>SUMIFS(BasilRadata[Heltidsplasser
3-6],BasilRadata[År],'0. Oppsett'!$C$9,BasilRadata[1B. Organisasjonsnummer:],$C158)</f>
        <v>0</v>
      </c>
      <c r="H158" s="23">
        <f>'4. Selvkost og satser'!$B$56</f>
        <v>170582.7774748485</v>
      </c>
      <c r="I158" s="185">
        <f t="shared" si="9"/>
        <v>0</v>
      </c>
      <c r="J158" s="184">
        <f>SUMIFS(BasilRadata[8E. Oppgi antall årsverk barnehagen har pensjonsforpliktelser for:],'1. BASIL-rådata'!$I$3:$I$500,'X. Satser pensjonstilskudd'!$C158,BasilRadata[År],'0. Oppsett'!$C$9)</f>
        <v>0</v>
      </c>
      <c r="K158" s="184" t="str">
        <f>_xlfn.XLOOKUP($C158,'X. Satser pensjonstilskudd'!$C$5:$C$224,'X. Satser pensjonstilskudd'!$I$5:$I$224)</f>
        <v/>
      </c>
      <c r="L158" s="73" t="e">
        <f t="shared" si="10"/>
        <v>#VALUE!</v>
      </c>
      <c r="M158" s="186">
        <f t="shared" si="11"/>
        <v>0</v>
      </c>
      <c r="N158" s="187">
        <f>IFERROR(M158*'0. Oppsett'!$C$30,0)</f>
        <v>0</v>
      </c>
      <c r="O158" s="25">
        <v>0</v>
      </c>
      <c r="P158" s="97"/>
      <c r="Q158" s="97"/>
      <c r="R158" s="97"/>
      <c r="S158" s="97">
        <v>0</v>
      </c>
      <c r="T158" s="25">
        <v>0</v>
      </c>
      <c r="U158" s="188">
        <v>0</v>
      </c>
      <c r="V158" s="189">
        <f t="shared" si="12"/>
        <v>0</v>
      </c>
    </row>
    <row r="159" spans="1:22" x14ac:dyDescent="0.25">
      <c r="A159" s="181">
        <v>155</v>
      </c>
      <c r="B159" s="182">
        <f>'X. Satser pensjonstilskudd'!B159</f>
        <v>0</v>
      </c>
      <c r="C159" s="183">
        <f>'X. Satser pensjonstilskudd'!C159</f>
        <v>0</v>
      </c>
      <c r="D159" s="183" t="str">
        <f>IFERROR(_xlfn.XLOOKUP($C159,factPensjon[Virksomhetsnr.],factPensjon[Forpliktelser]),"")</f>
        <v/>
      </c>
      <c r="E159" s="18">
        <f>SUMIFS(BasilRadata[Heltidsplasser
0-2],BasilRadata[År],'0. Oppsett'!$C$9,BasilRadata[1B. Organisasjonsnummer:],$C159)</f>
        <v>0</v>
      </c>
      <c r="F159" s="23">
        <f>'4. Selvkost og satser'!$B$55</f>
        <v>316180.61632690748</v>
      </c>
      <c r="G159" s="18">
        <f>SUMIFS(BasilRadata[Heltidsplasser
3-6],BasilRadata[År],'0. Oppsett'!$C$9,BasilRadata[1B. Organisasjonsnummer:],$C159)</f>
        <v>0</v>
      </c>
      <c r="H159" s="23">
        <f>'4. Selvkost og satser'!$B$56</f>
        <v>170582.7774748485</v>
      </c>
      <c r="I159" s="185">
        <f t="shared" si="9"/>
        <v>0</v>
      </c>
      <c r="J159" s="184">
        <f>SUMIFS(BasilRadata[8E. Oppgi antall årsverk barnehagen har pensjonsforpliktelser for:],'1. BASIL-rådata'!$I$3:$I$500,'X. Satser pensjonstilskudd'!$C159,BasilRadata[År],'0. Oppsett'!$C$9)</f>
        <v>0</v>
      </c>
      <c r="K159" s="184" t="str">
        <f>_xlfn.XLOOKUP($C159,'X. Satser pensjonstilskudd'!$C$5:$C$224,'X. Satser pensjonstilskudd'!$I$5:$I$224)</f>
        <v/>
      </c>
      <c r="L159" s="73" t="e">
        <f t="shared" si="10"/>
        <v>#VALUE!</v>
      </c>
      <c r="M159" s="186">
        <f t="shared" si="11"/>
        <v>0</v>
      </c>
      <c r="N159" s="187">
        <f>IFERROR(M159*'0. Oppsett'!$C$30,0)</f>
        <v>0</v>
      </c>
      <c r="O159" s="25">
        <v>0</v>
      </c>
      <c r="P159" s="97"/>
      <c r="Q159" s="97"/>
      <c r="R159" s="97"/>
      <c r="S159" s="97">
        <v>0</v>
      </c>
      <c r="T159" s="25">
        <v>0</v>
      </c>
      <c r="U159" s="188">
        <v>0</v>
      </c>
      <c r="V159" s="189">
        <f t="shared" si="12"/>
        <v>0</v>
      </c>
    </row>
    <row r="160" spans="1:22" x14ac:dyDescent="0.25">
      <c r="A160" s="181">
        <v>156</v>
      </c>
      <c r="B160" s="182">
        <f>'X. Satser pensjonstilskudd'!B160</f>
        <v>0</v>
      </c>
      <c r="C160" s="183">
        <f>'X. Satser pensjonstilskudd'!C160</f>
        <v>0</v>
      </c>
      <c r="D160" s="183" t="str">
        <f>IFERROR(_xlfn.XLOOKUP($C160,factPensjon[Virksomhetsnr.],factPensjon[Forpliktelser]),"")</f>
        <v/>
      </c>
      <c r="E160" s="18">
        <f>SUMIFS(BasilRadata[Heltidsplasser
0-2],BasilRadata[År],'0. Oppsett'!$C$9,BasilRadata[1B. Organisasjonsnummer:],$C160)</f>
        <v>0</v>
      </c>
      <c r="F160" s="23">
        <f>'4. Selvkost og satser'!$B$55</f>
        <v>316180.61632690748</v>
      </c>
      <c r="G160" s="18">
        <f>SUMIFS(BasilRadata[Heltidsplasser
3-6],BasilRadata[År],'0. Oppsett'!$C$9,BasilRadata[1B. Organisasjonsnummer:],$C160)</f>
        <v>0</v>
      </c>
      <c r="H160" s="23">
        <f>'4. Selvkost og satser'!$B$56</f>
        <v>170582.7774748485</v>
      </c>
      <c r="I160" s="185">
        <f t="shared" si="9"/>
        <v>0</v>
      </c>
      <c r="J160" s="184">
        <f>SUMIFS(BasilRadata[8E. Oppgi antall årsverk barnehagen har pensjonsforpliktelser for:],'1. BASIL-rådata'!$I$3:$I$500,'X. Satser pensjonstilskudd'!$C160,BasilRadata[År],'0. Oppsett'!$C$9)</f>
        <v>0</v>
      </c>
      <c r="K160" s="184" t="str">
        <f>_xlfn.XLOOKUP($C160,'X. Satser pensjonstilskudd'!$C$5:$C$224,'X. Satser pensjonstilskudd'!$I$5:$I$224)</f>
        <v/>
      </c>
      <c r="L160" s="73" t="e">
        <f t="shared" si="10"/>
        <v>#VALUE!</v>
      </c>
      <c r="M160" s="186">
        <f t="shared" si="11"/>
        <v>0</v>
      </c>
      <c r="N160" s="187">
        <f>IFERROR(M160*'0. Oppsett'!$C$30,0)</f>
        <v>0</v>
      </c>
      <c r="O160" s="25">
        <v>0</v>
      </c>
      <c r="P160" s="97"/>
      <c r="Q160" s="97"/>
      <c r="R160" s="97"/>
      <c r="S160" s="97">
        <v>0</v>
      </c>
      <c r="T160" s="25">
        <v>0</v>
      </c>
      <c r="U160" s="188">
        <v>0</v>
      </c>
      <c r="V160" s="189">
        <f t="shared" si="12"/>
        <v>0</v>
      </c>
    </row>
    <row r="161" spans="1:22" x14ac:dyDescent="0.25">
      <c r="A161" s="181">
        <v>157</v>
      </c>
      <c r="B161" s="182">
        <f>'X. Satser pensjonstilskudd'!B161</f>
        <v>0</v>
      </c>
      <c r="C161" s="183">
        <f>'X. Satser pensjonstilskudd'!C161</f>
        <v>0</v>
      </c>
      <c r="D161" s="183" t="str">
        <f>IFERROR(_xlfn.XLOOKUP($C161,factPensjon[Virksomhetsnr.],factPensjon[Forpliktelser]),"")</f>
        <v/>
      </c>
      <c r="E161" s="18">
        <f>SUMIFS(BasilRadata[Heltidsplasser
0-2],BasilRadata[År],'0. Oppsett'!$C$9,BasilRadata[1B. Organisasjonsnummer:],$C161)</f>
        <v>0</v>
      </c>
      <c r="F161" s="23">
        <f>'4. Selvkost og satser'!$B$55</f>
        <v>316180.61632690748</v>
      </c>
      <c r="G161" s="18">
        <f>SUMIFS(BasilRadata[Heltidsplasser
3-6],BasilRadata[År],'0. Oppsett'!$C$9,BasilRadata[1B. Organisasjonsnummer:],$C161)</f>
        <v>0</v>
      </c>
      <c r="H161" s="23">
        <f>'4. Selvkost og satser'!$B$56</f>
        <v>170582.7774748485</v>
      </c>
      <c r="I161" s="185">
        <f t="shared" si="9"/>
        <v>0</v>
      </c>
      <c r="J161" s="184">
        <f>SUMIFS(BasilRadata[8E. Oppgi antall årsverk barnehagen har pensjonsforpliktelser for:],'1. BASIL-rådata'!$I$3:$I$500,'X. Satser pensjonstilskudd'!$C161,BasilRadata[År],'0. Oppsett'!$C$9)</f>
        <v>0</v>
      </c>
      <c r="K161" s="184" t="str">
        <f>_xlfn.XLOOKUP($C161,'X. Satser pensjonstilskudd'!$C$5:$C$224,'X. Satser pensjonstilskudd'!$I$5:$I$224)</f>
        <v/>
      </c>
      <c r="L161" s="73" t="e">
        <f t="shared" si="10"/>
        <v>#VALUE!</v>
      </c>
      <c r="M161" s="186">
        <f t="shared" si="11"/>
        <v>0</v>
      </c>
      <c r="N161" s="187">
        <f>IFERROR(M161*'0. Oppsett'!$C$30,0)</f>
        <v>0</v>
      </c>
      <c r="O161" s="25">
        <v>0</v>
      </c>
      <c r="P161" s="97"/>
      <c r="Q161" s="97"/>
      <c r="R161" s="97"/>
      <c r="S161" s="97">
        <v>0</v>
      </c>
      <c r="T161" s="25">
        <v>0</v>
      </c>
      <c r="U161" s="188">
        <v>0</v>
      </c>
      <c r="V161" s="189">
        <f t="shared" si="12"/>
        <v>0</v>
      </c>
    </row>
    <row r="162" spans="1:22" x14ac:dyDescent="0.25">
      <c r="A162" s="181">
        <v>158</v>
      </c>
      <c r="B162" s="182">
        <f>'X. Satser pensjonstilskudd'!B162</f>
        <v>0</v>
      </c>
      <c r="C162" s="183">
        <f>'X. Satser pensjonstilskudd'!C162</f>
        <v>0</v>
      </c>
      <c r="D162" s="183" t="str">
        <f>IFERROR(_xlfn.XLOOKUP($C162,factPensjon[Virksomhetsnr.],factPensjon[Forpliktelser]),"")</f>
        <v/>
      </c>
      <c r="E162" s="18">
        <f>SUMIFS(BasilRadata[Heltidsplasser
0-2],BasilRadata[År],'0. Oppsett'!$C$9,BasilRadata[1B. Organisasjonsnummer:],$C162)</f>
        <v>0</v>
      </c>
      <c r="F162" s="23">
        <f>'4. Selvkost og satser'!$B$55</f>
        <v>316180.61632690748</v>
      </c>
      <c r="G162" s="18">
        <f>SUMIFS(BasilRadata[Heltidsplasser
3-6],BasilRadata[År],'0. Oppsett'!$C$9,BasilRadata[1B. Organisasjonsnummer:],$C162)</f>
        <v>0</v>
      </c>
      <c r="H162" s="23">
        <f>'4. Selvkost og satser'!$B$56</f>
        <v>170582.7774748485</v>
      </c>
      <c r="I162" s="185">
        <f t="shared" si="9"/>
        <v>0</v>
      </c>
      <c r="J162" s="184">
        <f>SUMIFS(BasilRadata[8E. Oppgi antall årsverk barnehagen har pensjonsforpliktelser for:],'1. BASIL-rådata'!$I$3:$I$500,'X. Satser pensjonstilskudd'!$C162,BasilRadata[År],'0. Oppsett'!$C$9)</f>
        <v>0</v>
      </c>
      <c r="K162" s="184" t="str">
        <f>_xlfn.XLOOKUP($C162,'X. Satser pensjonstilskudd'!$C$5:$C$224,'X. Satser pensjonstilskudd'!$I$5:$I$224)</f>
        <v/>
      </c>
      <c r="L162" s="73" t="e">
        <f t="shared" si="10"/>
        <v>#VALUE!</v>
      </c>
      <c r="M162" s="186">
        <f t="shared" si="11"/>
        <v>0</v>
      </c>
      <c r="N162" s="187">
        <f>IFERROR(M162*'0. Oppsett'!$C$30,0)</f>
        <v>0</v>
      </c>
      <c r="O162" s="25">
        <v>0</v>
      </c>
      <c r="P162" s="97"/>
      <c r="Q162" s="97"/>
      <c r="R162" s="97"/>
      <c r="S162" s="97">
        <v>0</v>
      </c>
      <c r="T162" s="25">
        <v>0</v>
      </c>
      <c r="U162" s="188">
        <v>0</v>
      </c>
      <c r="V162" s="189">
        <f t="shared" si="12"/>
        <v>0</v>
      </c>
    </row>
    <row r="163" spans="1:22" x14ac:dyDescent="0.25">
      <c r="A163" s="181">
        <v>159</v>
      </c>
      <c r="B163" s="182">
        <f>'X. Satser pensjonstilskudd'!B163</f>
        <v>0</v>
      </c>
      <c r="C163" s="183">
        <f>'X. Satser pensjonstilskudd'!C163</f>
        <v>0</v>
      </c>
      <c r="D163" s="183" t="str">
        <f>IFERROR(_xlfn.XLOOKUP($C163,factPensjon[Virksomhetsnr.],factPensjon[Forpliktelser]),"")</f>
        <v/>
      </c>
      <c r="E163" s="18">
        <f>SUMIFS(BasilRadata[Heltidsplasser
0-2],BasilRadata[År],'0. Oppsett'!$C$9,BasilRadata[1B. Organisasjonsnummer:],$C163)</f>
        <v>0</v>
      </c>
      <c r="F163" s="23">
        <f>'4. Selvkost og satser'!$B$55</f>
        <v>316180.61632690748</v>
      </c>
      <c r="G163" s="18">
        <f>SUMIFS(BasilRadata[Heltidsplasser
3-6],BasilRadata[År],'0. Oppsett'!$C$9,BasilRadata[1B. Organisasjonsnummer:],$C163)</f>
        <v>0</v>
      </c>
      <c r="H163" s="23">
        <f>'4. Selvkost og satser'!$B$56</f>
        <v>170582.7774748485</v>
      </c>
      <c r="I163" s="185">
        <f t="shared" si="9"/>
        <v>0</v>
      </c>
      <c r="J163" s="184">
        <f>SUMIFS(BasilRadata[8E. Oppgi antall årsverk barnehagen har pensjonsforpliktelser for:],'1. BASIL-rådata'!$I$3:$I$500,'X. Satser pensjonstilskudd'!$C163,BasilRadata[År],'0. Oppsett'!$C$9)</f>
        <v>0</v>
      </c>
      <c r="K163" s="184" t="str">
        <f>_xlfn.XLOOKUP($C163,'X. Satser pensjonstilskudd'!$C$5:$C$224,'X. Satser pensjonstilskudd'!$I$5:$I$224)</f>
        <v/>
      </c>
      <c r="L163" s="73" t="e">
        <f t="shared" si="10"/>
        <v>#VALUE!</v>
      </c>
      <c r="M163" s="186">
        <f t="shared" si="11"/>
        <v>0</v>
      </c>
      <c r="N163" s="187">
        <f>IFERROR(M163*'0. Oppsett'!$C$30,0)</f>
        <v>0</v>
      </c>
      <c r="O163" s="25">
        <v>0</v>
      </c>
      <c r="P163" s="97"/>
      <c r="Q163" s="97"/>
      <c r="R163" s="97"/>
      <c r="S163" s="97">
        <v>0</v>
      </c>
      <c r="T163" s="25">
        <v>0</v>
      </c>
      <c r="U163" s="188">
        <v>0</v>
      </c>
      <c r="V163" s="189">
        <f t="shared" si="12"/>
        <v>0</v>
      </c>
    </row>
    <row r="164" spans="1:22" x14ac:dyDescent="0.25">
      <c r="A164" s="181">
        <v>160</v>
      </c>
      <c r="B164" s="182">
        <f>'X. Satser pensjonstilskudd'!B164</f>
        <v>0</v>
      </c>
      <c r="C164" s="183">
        <f>'X. Satser pensjonstilskudd'!C164</f>
        <v>0</v>
      </c>
      <c r="D164" s="183" t="str">
        <f>IFERROR(_xlfn.XLOOKUP($C164,factPensjon[Virksomhetsnr.],factPensjon[Forpliktelser]),"")</f>
        <v/>
      </c>
      <c r="E164" s="18">
        <f>SUMIFS(BasilRadata[Heltidsplasser
0-2],BasilRadata[År],'0. Oppsett'!$C$9,BasilRadata[1B. Organisasjonsnummer:],$C164)</f>
        <v>0</v>
      </c>
      <c r="F164" s="23">
        <f>'4. Selvkost og satser'!$B$55</f>
        <v>316180.61632690748</v>
      </c>
      <c r="G164" s="18">
        <f>SUMIFS(BasilRadata[Heltidsplasser
3-6],BasilRadata[År],'0. Oppsett'!$C$9,BasilRadata[1B. Organisasjonsnummer:],$C164)</f>
        <v>0</v>
      </c>
      <c r="H164" s="23">
        <f>'4. Selvkost og satser'!$B$56</f>
        <v>170582.7774748485</v>
      </c>
      <c r="I164" s="185">
        <f t="shared" si="9"/>
        <v>0</v>
      </c>
      <c r="J164" s="184">
        <f>SUMIFS(BasilRadata[8E. Oppgi antall årsverk barnehagen har pensjonsforpliktelser for:],'1. BASIL-rådata'!$I$3:$I$500,'X. Satser pensjonstilskudd'!$C164,BasilRadata[År],'0. Oppsett'!$C$9)</f>
        <v>0</v>
      </c>
      <c r="K164" s="184" t="str">
        <f>_xlfn.XLOOKUP($C164,'X. Satser pensjonstilskudd'!$C$5:$C$224,'X. Satser pensjonstilskudd'!$I$5:$I$224)</f>
        <v/>
      </c>
      <c r="L164" s="73" t="e">
        <f t="shared" si="10"/>
        <v>#VALUE!</v>
      </c>
      <c r="M164" s="186">
        <f t="shared" si="11"/>
        <v>0</v>
      </c>
      <c r="N164" s="187">
        <f>IFERROR(M164*'0. Oppsett'!$C$30,0)</f>
        <v>0</v>
      </c>
      <c r="O164" s="25">
        <v>0</v>
      </c>
      <c r="P164" s="97"/>
      <c r="Q164" s="97"/>
      <c r="R164" s="97"/>
      <c r="S164" s="97">
        <v>0</v>
      </c>
      <c r="T164" s="25">
        <v>0</v>
      </c>
      <c r="U164" s="188">
        <v>0</v>
      </c>
      <c r="V164" s="189">
        <f t="shared" si="12"/>
        <v>0</v>
      </c>
    </row>
    <row r="165" spans="1:22" x14ac:dyDescent="0.25">
      <c r="A165" s="181">
        <v>161</v>
      </c>
      <c r="B165" s="182">
        <f>'X. Satser pensjonstilskudd'!B165</f>
        <v>0</v>
      </c>
      <c r="C165" s="183">
        <f>'X. Satser pensjonstilskudd'!C165</f>
        <v>0</v>
      </c>
      <c r="D165" s="183" t="str">
        <f>IFERROR(_xlfn.XLOOKUP($C165,factPensjon[Virksomhetsnr.],factPensjon[Forpliktelser]),"")</f>
        <v/>
      </c>
      <c r="E165" s="18">
        <f>SUMIFS(BasilRadata[Heltidsplasser
0-2],BasilRadata[År],'0. Oppsett'!$C$9,BasilRadata[1B. Organisasjonsnummer:],$C165)</f>
        <v>0</v>
      </c>
      <c r="F165" s="23">
        <f>'4. Selvkost og satser'!$B$55</f>
        <v>316180.61632690748</v>
      </c>
      <c r="G165" s="18">
        <f>SUMIFS(BasilRadata[Heltidsplasser
3-6],BasilRadata[År],'0. Oppsett'!$C$9,BasilRadata[1B. Organisasjonsnummer:],$C165)</f>
        <v>0</v>
      </c>
      <c r="H165" s="23">
        <f>'4. Selvkost og satser'!$B$56</f>
        <v>170582.7774748485</v>
      </c>
      <c r="I165" s="185">
        <f t="shared" si="9"/>
        <v>0</v>
      </c>
      <c r="J165" s="184">
        <f>SUMIFS(BasilRadata[8E. Oppgi antall årsverk barnehagen har pensjonsforpliktelser for:],'1. BASIL-rådata'!$I$3:$I$500,'X. Satser pensjonstilskudd'!$C165,BasilRadata[År],'0. Oppsett'!$C$9)</f>
        <v>0</v>
      </c>
      <c r="K165" s="184" t="str">
        <f>_xlfn.XLOOKUP($C165,'X. Satser pensjonstilskudd'!$C$5:$C$224,'X. Satser pensjonstilskudd'!$I$5:$I$224)</f>
        <v/>
      </c>
      <c r="L165" s="73" t="e">
        <f t="shared" si="10"/>
        <v>#VALUE!</v>
      </c>
      <c r="M165" s="186">
        <f t="shared" si="11"/>
        <v>0</v>
      </c>
      <c r="N165" s="187">
        <f>IFERROR(M165*'0. Oppsett'!$C$30,0)</f>
        <v>0</v>
      </c>
      <c r="O165" s="25">
        <v>0</v>
      </c>
      <c r="P165" s="97"/>
      <c r="Q165" s="97"/>
      <c r="R165" s="97"/>
      <c r="S165" s="97">
        <v>0</v>
      </c>
      <c r="T165" s="25">
        <v>0</v>
      </c>
      <c r="U165" s="188">
        <v>0</v>
      </c>
      <c r="V165" s="189">
        <f t="shared" si="12"/>
        <v>0</v>
      </c>
    </row>
    <row r="166" spans="1:22" x14ac:dyDescent="0.25">
      <c r="A166" s="181">
        <v>162</v>
      </c>
      <c r="B166" s="182">
        <f>'X. Satser pensjonstilskudd'!B166</f>
        <v>0</v>
      </c>
      <c r="C166" s="183">
        <f>'X. Satser pensjonstilskudd'!C166</f>
        <v>0</v>
      </c>
      <c r="D166" s="183" t="str">
        <f>IFERROR(_xlfn.XLOOKUP($C166,factPensjon[Virksomhetsnr.],factPensjon[Forpliktelser]),"")</f>
        <v/>
      </c>
      <c r="E166" s="18">
        <f>SUMIFS(BasilRadata[Heltidsplasser
0-2],BasilRadata[År],'0. Oppsett'!$C$9,BasilRadata[1B. Organisasjonsnummer:],$C166)</f>
        <v>0</v>
      </c>
      <c r="F166" s="23">
        <f>'4. Selvkost og satser'!$B$55</f>
        <v>316180.61632690748</v>
      </c>
      <c r="G166" s="18">
        <f>SUMIFS(BasilRadata[Heltidsplasser
3-6],BasilRadata[År],'0. Oppsett'!$C$9,BasilRadata[1B. Organisasjonsnummer:],$C166)</f>
        <v>0</v>
      </c>
      <c r="H166" s="23">
        <f>'4. Selvkost og satser'!$B$56</f>
        <v>170582.7774748485</v>
      </c>
      <c r="I166" s="185">
        <f t="shared" si="9"/>
        <v>0</v>
      </c>
      <c r="J166" s="184">
        <f>SUMIFS(BasilRadata[8E. Oppgi antall årsverk barnehagen har pensjonsforpliktelser for:],'1. BASIL-rådata'!$I$3:$I$500,'X. Satser pensjonstilskudd'!$C166,BasilRadata[År],'0. Oppsett'!$C$9)</f>
        <v>0</v>
      </c>
      <c r="K166" s="184" t="str">
        <f>_xlfn.XLOOKUP($C166,'X. Satser pensjonstilskudd'!$C$5:$C$224,'X. Satser pensjonstilskudd'!$I$5:$I$224)</f>
        <v/>
      </c>
      <c r="L166" s="73" t="e">
        <f t="shared" si="10"/>
        <v>#VALUE!</v>
      </c>
      <c r="M166" s="186">
        <f t="shared" si="11"/>
        <v>0</v>
      </c>
      <c r="N166" s="187">
        <f>IFERROR(M166*'0. Oppsett'!$C$30,0)</f>
        <v>0</v>
      </c>
      <c r="O166" s="25">
        <v>0</v>
      </c>
      <c r="P166" s="97"/>
      <c r="Q166" s="97"/>
      <c r="R166" s="97"/>
      <c r="S166" s="97">
        <v>0</v>
      </c>
      <c r="T166" s="25">
        <v>0</v>
      </c>
      <c r="U166" s="188">
        <v>0</v>
      </c>
      <c r="V166" s="189">
        <f t="shared" si="12"/>
        <v>0</v>
      </c>
    </row>
    <row r="167" spans="1:22" x14ac:dyDescent="0.25">
      <c r="A167" s="181">
        <v>163</v>
      </c>
      <c r="B167" s="182">
        <f>'X. Satser pensjonstilskudd'!B167</f>
        <v>0</v>
      </c>
      <c r="C167" s="183">
        <f>'X. Satser pensjonstilskudd'!C167</f>
        <v>0</v>
      </c>
      <c r="D167" s="183" t="str">
        <f>IFERROR(_xlfn.XLOOKUP($C167,factPensjon[Virksomhetsnr.],factPensjon[Forpliktelser]),"")</f>
        <v/>
      </c>
      <c r="E167" s="18">
        <f>SUMIFS(BasilRadata[Heltidsplasser
0-2],BasilRadata[År],'0. Oppsett'!$C$9,BasilRadata[1B. Organisasjonsnummer:],$C167)</f>
        <v>0</v>
      </c>
      <c r="F167" s="23">
        <f>'4. Selvkost og satser'!$B$55</f>
        <v>316180.61632690748</v>
      </c>
      <c r="G167" s="18">
        <f>SUMIFS(BasilRadata[Heltidsplasser
3-6],BasilRadata[År],'0. Oppsett'!$C$9,BasilRadata[1B. Organisasjonsnummer:],$C167)</f>
        <v>0</v>
      </c>
      <c r="H167" s="23">
        <f>'4. Selvkost og satser'!$B$56</f>
        <v>170582.7774748485</v>
      </c>
      <c r="I167" s="185">
        <f t="shared" si="9"/>
        <v>0</v>
      </c>
      <c r="J167" s="184">
        <f>SUMIFS(BasilRadata[8E. Oppgi antall årsverk barnehagen har pensjonsforpliktelser for:],'1. BASIL-rådata'!$I$3:$I$500,'X. Satser pensjonstilskudd'!$C167,BasilRadata[År],'0. Oppsett'!$C$9)</f>
        <v>0</v>
      </c>
      <c r="K167" s="184" t="str">
        <f>_xlfn.XLOOKUP($C167,'X. Satser pensjonstilskudd'!$C$5:$C$224,'X. Satser pensjonstilskudd'!$I$5:$I$224)</f>
        <v/>
      </c>
      <c r="L167" s="73" t="e">
        <f t="shared" si="10"/>
        <v>#VALUE!</v>
      </c>
      <c r="M167" s="186">
        <f t="shared" si="11"/>
        <v>0</v>
      </c>
      <c r="N167" s="187">
        <f>IFERROR(M167*'0. Oppsett'!$C$30,0)</f>
        <v>0</v>
      </c>
      <c r="O167" s="25">
        <v>0</v>
      </c>
      <c r="P167" s="97"/>
      <c r="Q167" s="97"/>
      <c r="R167" s="97"/>
      <c r="S167" s="97">
        <v>0</v>
      </c>
      <c r="T167" s="25">
        <v>0</v>
      </c>
      <c r="U167" s="188">
        <v>0</v>
      </c>
      <c r="V167" s="189">
        <f t="shared" si="12"/>
        <v>0</v>
      </c>
    </row>
    <row r="168" spans="1:22" x14ac:dyDescent="0.25">
      <c r="A168" s="181">
        <v>164</v>
      </c>
      <c r="B168" s="182">
        <f>'X. Satser pensjonstilskudd'!B168</f>
        <v>0</v>
      </c>
      <c r="C168" s="183">
        <f>'X. Satser pensjonstilskudd'!C168</f>
        <v>0</v>
      </c>
      <c r="D168" s="183" t="str">
        <f>IFERROR(_xlfn.XLOOKUP($C168,factPensjon[Virksomhetsnr.],factPensjon[Forpliktelser]),"")</f>
        <v/>
      </c>
      <c r="E168" s="18">
        <f>SUMIFS(BasilRadata[Heltidsplasser
0-2],BasilRadata[År],'0. Oppsett'!$C$9,BasilRadata[1B. Organisasjonsnummer:],$C168)</f>
        <v>0</v>
      </c>
      <c r="F168" s="23">
        <f>'4. Selvkost og satser'!$B$55</f>
        <v>316180.61632690748</v>
      </c>
      <c r="G168" s="18">
        <f>SUMIFS(BasilRadata[Heltidsplasser
3-6],BasilRadata[År],'0. Oppsett'!$C$9,BasilRadata[1B. Organisasjonsnummer:],$C168)</f>
        <v>0</v>
      </c>
      <c r="H168" s="23">
        <f>'4. Selvkost og satser'!$B$56</f>
        <v>170582.7774748485</v>
      </c>
      <c r="I168" s="185">
        <f t="shared" si="9"/>
        <v>0</v>
      </c>
      <c r="J168" s="184">
        <f>SUMIFS(BasilRadata[8E. Oppgi antall årsverk barnehagen har pensjonsforpliktelser for:],'1. BASIL-rådata'!$I$3:$I$500,'X. Satser pensjonstilskudd'!$C168,BasilRadata[År],'0. Oppsett'!$C$9)</f>
        <v>0</v>
      </c>
      <c r="K168" s="184" t="str">
        <f>_xlfn.XLOOKUP($C168,'X. Satser pensjonstilskudd'!$C$5:$C$224,'X. Satser pensjonstilskudd'!$I$5:$I$224)</f>
        <v/>
      </c>
      <c r="L168" s="73" t="e">
        <f t="shared" si="10"/>
        <v>#VALUE!</v>
      </c>
      <c r="M168" s="186">
        <f t="shared" si="11"/>
        <v>0</v>
      </c>
      <c r="N168" s="187">
        <f>IFERROR(M168*'0. Oppsett'!$C$30,0)</f>
        <v>0</v>
      </c>
      <c r="O168" s="25">
        <v>0</v>
      </c>
      <c r="P168" s="97"/>
      <c r="Q168" s="97"/>
      <c r="R168" s="97"/>
      <c r="S168" s="97">
        <v>0</v>
      </c>
      <c r="T168" s="25">
        <v>0</v>
      </c>
      <c r="U168" s="188">
        <v>0</v>
      </c>
      <c r="V168" s="189">
        <f t="shared" si="12"/>
        <v>0</v>
      </c>
    </row>
    <row r="169" spans="1:22" x14ac:dyDescent="0.25">
      <c r="A169" s="181">
        <v>165</v>
      </c>
      <c r="B169" s="182">
        <f>'X. Satser pensjonstilskudd'!B169</f>
        <v>0</v>
      </c>
      <c r="C169" s="183">
        <f>'X. Satser pensjonstilskudd'!C169</f>
        <v>0</v>
      </c>
      <c r="D169" s="183" t="str">
        <f>IFERROR(_xlfn.XLOOKUP($C169,factPensjon[Virksomhetsnr.],factPensjon[Forpliktelser]),"")</f>
        <v/>
      </c>
      <c r="E169" s="18">
        <f>SUMIFS(BasilRadata[Heltidsplasser
0-2],BasilRadata[År],'0. Oppsett'!$C$9,BasilRadata[1B. Organisasjonsnummer:],$C169)</f>
        <v>0</v>
      </c>
      <c r="F169" s="23">
        <f>'4. Selvkost og satser'!$B$55</f>
        <v>316180.61632690748</v>
      </c>
      <c r="G169" s="18">
        <f>SUMIFS(BasilRadata[Heltidsplasser
3-6],BasilRadata[År],'0. Oppsett'!$C$9,BasilRadata[1B. Organisasjonsnummer:],$C169)</f>
        <v>0</v>
      </c>
      <c r="H169" s="23">
        <f>'4. Selvkost og satser'!$B$56</f>
        <v>170582.7774748485</v>
      </c>
      <c r="I169" s="185">
        <f t="shared" si="9"/>
        <v>0</v>
      </c>
      <c r="J169" s="184">
        <f>SUMIFS(BasilRadata[8E. Oppgi antall årsverk barnehagen har pensjonsforpliktelser for:],'1. BASIL-rådata'!$I$3:$I$500,'X. Satser pensjonstilskudd'!$C169,BasilRadata[År],'0. Oppsett'!$C$9)</f>
        <v>0</v>
      </c>
      <c r="K169" s="184" t="str">
        <f>_xlfn.XLOOKUP($C169,'X. Satser pensjonstilskudd'!$C$5:$C$224,'X. Satser pensjonstilskudd'!$I$5:$I$224)</f>
        <v/>
      </c>
      <c r="L169" s="73" t="e">
        <f t="shared" si="10"/>
        <v>#VALUE!</v>
      </c>
      <c r="M169" s="186">
        <f t="shared" si="11"/>
        <v>0</v>
      </c>
      <c r="N169" s="187">
        <f>IFERROR(M169*'0. Oppsett'!$C$30,0)</f>
        <v>0</v>
      </c>
      <c r="O169" s="25">
        <v>0</v>
      </c>
      <c r="P169" s="97"/>
      <c r="Q169" s="97"/>
      <c r="R169" s="97"/>
      <c r="S169" s="97">
        <v>0</v>
      </c>
      <c r="T169" s="25">
        <v>0</v>
      </c>
      <c r="U169" s="188">
        <v>0</v>
      </c>
      <c r="V169" s="189">
        <f t="shared" si="12"/>
        <v>0</v>
      </c>
    </row>
    <row r="170" spans="1:22" x14ac:dyDescent="0.25">
      <c r="A170" s="181">
        <v>166</v>
      </c>
      <c r="B170" s="182">
        <f>'X. Satser pensjonstilskudd'!B170</f>
        <v>0</v>
      </c>
      <c r="C170" s="183">
        <f>'X. Satser pensjonstilskudd'!C170</f>
        <v>0</v>
      </c>
      <c r="D170" s="183" t="str">
        <f>IFERROR(_xlfn.XLOOKUP($C170,factPensjon[Virksomhetsnr.],factPensjon[Forpliktelser]),"")</f>
        <v/>
      </c>
      <c r="E170" s="18">
        <f>SUMIFS(BasilRadata[Heltidsplasser
0-2],BasilRadata[År],'0. Oppsett'!$C$9,BasilRadata[1B. Organisasjonsnummer:],$C170)</f>
        <v>0</v>
      </c>
      <c r="F170" s="23">
        <f>'4. Selvkost og satser'!$B$55</f>
        <v>316180.61632690748</v>
      </c>
      <c r="G170" s="18">
        <f>SUMIFS(BasilRadata[Heltidsplasser
3-6],BasilRadata[År],'0. Oppsett'!$C$9,BasilRadata[1B. Organisasjonsnummer:],$C170)</f>
        <v>0</v>
      </c>
      <c r="H170" s="23">
        <f>'4. Selvkost og satser'!$B$56</f>
        <v>170582.7774748485</v>
      </c>
      <c r="I170" s="185">
        <f t="shared" si="9"/>
        <v>0</v>
      </c>
      <c r="J170" s="184">
        <f>SUMIFS(BasilRadata[8E. Oppgi antall årsverk barnehagen har pensjonsforpliktelser for:],'1. BASIL-rådata'!$I$3:$I$500,'X. Satser pensjonstilskudd'!$C170,BasilRadata[År],'0. Oppsett'!$C$9)</f>
        <v>0</v>
      </c>
      <c r="K170" s="184" t="str">
        <f>_xlfn.XLOOKUP($C170,'X. Satser pensjonstilskudd'!$C$5:$C$224,'X. Satser pensjonstilskudd'!$I$5:$I$224)</f>
        <v/>
      </c>
      <c r="L170" s="73" t="e">
        <f t="shared" si="10"/>
        <v>#VALUE!</v>
      </c>
      <c r="M170" s="186">
        <f t="shared" si="11"/>
        <v>0</v>
      </c>
      <c r="N170" s="187">
        <f>IFERROR(M170*'0. Oppsett'!$C$30,0)</f>
        <v>0</v>
      </c>
      <c r="O170" s="25">
        <v>0</v>
      </c>
      <c r="P170" s="97"/>
      <c r="Q170" s="97"/>
      <c r="R170" s="97"/>
      <c r="S170" s="97">
        <v>0</v>
      </c>
      <c r="T170" s="25">
        <v>0</v>
      </c>
      <c r="U170" s="188">
        <v>0</v>
      </c>
      <c r="V170" s="189">
        <f t="shared" si="12"/>
        <v>0</v>
      </c>
    </row>
    <row r="171" spans="1:22" x14ac:dyDescent="0.25">
      <c r="A171" s="181">
        <v>167</v>
      </c>
      <c r="B171" s="182">
        <f>'X. Satser pensjonstilskudd'!B171</f>
        <v>0</v>
      </c>
      <c r="C171" s="183">
        <f>'X. Satser pensjonstilskudd'!C171</f>
        <v>0</v>
      </c>
      <c r="D171" s="183" t="str">
        <f>IFERROR(_xlfn.XLOOKUP($C171,factPensjon[Virksomhetsnr.],factPensjon[Forpliktelser]),"")</f>
        <v/>
      </c>
      <c r="E171" s="18">
        <f>SUMIFS(BasilRadata[Heltidsplasser
0-2],BasilRadata[År],'0. Oppsett'!$C$9,BasilRadata[1B. Organisasjonsnummer:],$C171)</f>
        <v>0</v>
      </c>
      <c r="F171" s="23">
        <f>'4. Selvkost og satser'!$B$55</f>
        <v>316180.61632690748</v>
      </c>
      <c r="G171" s="18">
        <f>SUMIFS(BasilRadata[Heltidsplasser
3-6],BasilRadata[År],'0. Oppsett'!$C$9,BasilRadata[1B. Organisasjonsnummer:],$C171)</f>
        <v>0</v>
      </c>
      <c r="H171" s="23">
        <f>'4. Selvkost og satser'!$B$56</f>
        <v>170582.7774748485</v>
      </c>
      <c r="I171" s="185">
        <f t="shared" si="9"/>
        <v>0</v>
      </c>
      <c r="J171" s="184">
        <f>SUMIFS(BasilRadata[8E. Oppgi antall årsverk barnehagen har pensjonsforpliktelser for:],'1. BASIL-rådata'!$I$3:$I$500,'X. Satser pensjonstilskudd'!$C171,BasilRadata[År],'0. Oppsett'!$C$9)</f>
        <v>0</v>
      </c>
      <c r="K171" s="184" t="str">
        <f>_xlfn.XLOOKUP($C171,'X. Satser pensjonstilskudd'!$C$5:$C$224,'X. Satser pensjonstilskudd'!$I$5:$I$224)</f>
        <v/>
      </c>
      <c r="L171" s="73" t="e">
        <f t="shared" si="10"/>
        <v>#VALUE!</v>
      </c>
      <c r="M171" s="186">
        <f t="shared" si="11"/>
        <v>0</v>
      </c>
      <c r="N171" s="187">
        <f>IFERROR(M171*'0. Oppsett'!$C$30,0)</f>
        <v>0</v>
      </c>
      <c r="O171" s="25">
        <v>0</v>
      </c>
      <c r="P171" s="97"/>
      <c r="Q171" s="97"/>
      <c r="R171" s="97"/>
      <c r="S171" s="97">
        <v>0</v>
      </c>
      <c r="T171" s="25">
        <v>0</v>
      </c>
      <c r="U171" s="188">
        <v>0</v>
      </c>
      <c r="V171" s="189">
        <f t="shared" si="12"/>
        <v>0</v>
      </c>
    </row>
    <row r="172" spans="1:22" x14ac:dyDescent="0.25">
      <c r="A172" s="181">
        <v>168</v>
      </c>
      <c r="B172" s="182">
        <f>'X. Satser pensjonstilskudd'!B172</f>
        <v>0</v>
      </c>
      <c r="C172" s="183">
        <f>'X. Satser pensjonstilskudd'!C172</f>
        <v>0</v>
      </c>
      <c r="D172" s="183" t="str">
        <f>IFERROR(_xlfn.XLOOKUP($C172,factPensjon[Virksomhetsnr.],factPensjon[Forpliktelser]),"")</f>
        <v/>
      </c>
      <c r="E172" s="18">
        <f>SUMIFS(BasilRadata[Heltidsplasser
0-2],BasilRadata[År],'0. Oppsett'!$C$9,BasilRadata[1B. Organisasjonsnummer:],$C172)</f>
        <v>0</v>
      </c>
      <c r="F172" s="23">
        <f>'4. Selvkost og satser'!$B$55</f>
        <v>316180.61632690748</v>
      </c>
      <c r="G172" s="18">
        <f>SUMIFS(BasilRadata[Heltidsplasser
3-6],BasilRadata[År],'0. Oppsett'!$C$9,BasilRadata[1B. Organisasjonsnummer:],$C172)</f>
        <v>0</v>
      </c>
      <c r="H172" s="23">
        <f>'4. Selvkost og satser'!$B$56</f>
        <v>170582.7774748485</v>
      </c>
      <c r="I172" s="185">
        <f t="shared" si="9"/>
        <v>0</v>
      </c>
      <c r="J172" s="184">
        <f>SUMIFS(BasilRadata[8E. Oppgi antall årsverk barnehagen har pensjonsforpliktelser for:],'1. BASIL-rådata'!$I$3:$I$500,'X. Satser pensjonstilskudd'!$C172,BasilRadata[År],'0. Oppsett'!$C$9)</f>
        <v>0</v>
      </c>
      <c r="K172" s="184" t="str">
        <f>_xlfn.XLOOKUP($C172,'X. Satser pensjonstilskudd'!$C$5:$C$224,'X. Satser pensjonstilskudd'!$I$5:$I$224)</f>
        <v/>
      </c>
      <c r="L172" s="73" t="e">
        <f t="shared" si="10"/>
        <v>#VALUE!</v>
      </c>
      <c r="M172" s="186">
        <f t="shared" si="11"/>
        <v>0</v>
      </c>
      <c r="N172" s="187">
        <f>IFERROR(M172*'0. Oppsett'!$C$30,0)</f>
        <v>0</v>
      </c>
      <c r="O172" s="25">
        <v>0</v>
      </c>
      <c r="P172" s="97"/>
      <c r="Q172" s="97"/>
      <c r="R172" s="97"/>
      <c r="S172" s="97">
        <v>0</v>
      </c>
      <c r="T172" s="25">
        <v>0</v>
      </c>
      <c r="U172" s="188">
        <v>0</v>
      </c>
      <c r="V172" s="189">
        <f t="shared" si="12"/>
        <v>0</v>
      </c>
    </row>
    <row r="173" spans="1:22" x14ac:dyDescent="0.25">
      <c r="A173" s="181">
        <v>169</v>
      </c>
      <c r="B173" s="182">
        <f>'X. Satser pensjonstilskudd'!B173</f>
        <v>0</v>
      </c>
      <c r="C173" s="183">
        <f>'X. Satser pensjonstilskudd'!C173</f>
        <v>0</v>
      </c>
      <c r="D173" s="183" t="str">
        <f>IFERROR(_xlfn.XLOOKUP($C173,factPensjon[Virksomhetsnr.],factPensjon[Forpliktelser]),"")</f>
        <v/>
      </c>
      <c r="E173" s="18">
        <f>SUMIFS(BasilRadata[Heltidsplasser
0-2],BasilRadata[År],'0. Oppsett'!$C$9,BasilRadata[1B. Organisasjonsnummer:],$C173)</f>
        <v>0</v>
      </c>
      <c r="F173" s="23">
        <f>'4. Selvkost og satser'!$B$55</f>
        <v>316180.61632690748</v>
      </c>
      <c r="G173" s="18">
        <f>SUMIFS(BasilRadata[Heltidsplasser
3-6],BasilRadata[År],'0. Oppsett'!$C$9,BasilRadata[1B. Organisasjonsnummer:],$C173)</f>
        <v>0</v>
      </c>
      <c r="H173" s="23">
        <f>'4. Selvkost og satser'!$B$56</f>
        <v>170582.7774748485</v>
      </c>
      <c r="I173" s="185">
        <f t="shared" si="9"/>
        <v>0</v>
      </c>
      <c r="J173" s="184">
        <f>SUMIFS(BasilRadata[8E. Oppgi antall årsverk barnehagen har pensjonsforpliktelser for:],'1. BASIL-rådata'!$I$3:$I$500,'X. Satser pensjonstilskudd'!$C173,BasilRadata[År],'0. Oppsett'!$C$9)</f>
        <v>0</v>
      </c>
      <c r="K173" s="184" t="str">
        <f>_xlfn.XLOOKUP($C173,'X. Satser pensjonstilskudd'!$C$5:$C$224,'X. Satser pensjonstilskudd'!$I$5:$I$224)</f>
        <v/>
      </c>
      <c r="L173" s="73" t="e">
        <f t="shared" si="10"/>
        <v>#VALUE!</v>
      </c>
      <c r="M173" s="186">
        <f t="shared" si="11"/>
        <v>0</v>
      </c>
      <c r="N173" s="187">
        <f>IFERROR(M173*'0. Oppsett'!$C$30,0)</f>
        <v>0</v>
      </c>
      <c r="O173" s="25">
        <v>0</v>
      </c>
      <c r="P173" s="97"/>
      <c r="Q173" s="97"/>
      <c r="R173" s="97"/>
      <c r="S173" s="97">
        <v>0</v>
      </c>
      <c r="T173" s="25">
        <v>0</v>
      </c>
      <c r="U173" s="188">
        <v>0</v>
      </c>
      <c r="V173" s="189">
        <f t="shared" si="12"/>
        <v>0</v>
      </c>
    </row>
    <row r="174" spans="1:22" x14ac:dyDescent="0.25">
      <c r="A174" s="181">
        <v>170</v>
      </c>
      <c r="B174" s="182">
        <f>'X. Satser pensjonstilskudd'!B174</f>
        <v>0</v>
      </c>
      <c r="C174" s="183">
        <f>'X. Satser pensjonstilskudd'!C174</f>
        <v>0</v>
      </c>
      <c r="D174" s="183" t="str">
        <f>IFERROR(_xlfn.XLOOKUP($C174,factPensjon[Virksomhetsnr.],factPensjon[Forpliktelser]),"")</f>
        <v/>
      </c>
      <c r="E174" s="18">
        <f>SUMIFS(BasilRadata[Heltidsplasser
0-2],BasilRadata[År],'0. Oppsett'!$C$9,BasilRadata[1B. Organisasjonsnummer:],$C174)</f>
        <v>0</v>
      </c>
      <c r="F174" s="23">
        <f>'4. Selvkost og satser'!$B$55</f>
        <v>316180.61632690748</v>
      </c>
      <c r="G174" s="18">
        <f>SUMIFS(BasilRadata[Heltidsplasser
3-6],BasilRadata[År],'0. Oppsett'!$C$9,BasilRadata[1B. Organisasjonsnummer:],$C174)</f>
        <v>0</v>
      </c>
      <c r="H174" s="23">
        <f>'4. Selvkost og satser'!$B$56</f>
        <v>170582.7774748485</v>
      </c>
      <c r="I174" s="185">
        <f t="shared" si="9"/>
        <v>0</v>
      </c>
      <c r="J174" s="184">
        <f>SUMIFS(BasilRadata[8E. Oppgi antall årsverk barnehagen har pensjonsforpliktelser for:],'1. BASIL-rådata'!$I$3:$I$500,'X. Satser pensjonstilskudd'!$C174,BasilRadata[År],'0. Oppsett'!$C$9)</f>
        <v>0</v>
      </c>
      <c r="K174" s="184" t="str">
        <f>_xlfn.XLOOKUP($C174,'X. Satser pensjonstilskudd'!$C$5:$C$224,'X. Satser pensjonstilskudd'!$I$5:$I$224)</f>
        <v/>
      </c>
      <c r="L174" s="73" t="e">
        <f t="shared" si="10"/>
        <v>#VALUE!</v>
      </c>
      <c r="M174" s="186">
        <f t="shared" si="11"/>
        <v>0</v>
      </c>
      <c r="N174" s="187">
        <f>IFERROR(M174*'0. Oppsett'!$C$30,0)</f>
        <v>0</v>
      </c>
      <c r="O174" s="25">
        <v>0</v>
      </c>
      <c r="P174" s="97"/>
      <c r="Q174" s="97"/>
      <c r="R174" s="97"/>
      <c r="S174" s="97">
        <v>0</v>
      </c>
      <c r="T174" s="25">
        <v>0</v>
      </c>
      <c r="U174" s="188">
        <v>0</v>
      </c>
      <c r="V174" s="189">
        <f t="shared" si="12"/>
        <v>0</v>
      </c>
    </row>
    <row r="175" spans="1:22" x14ac:dyDescent="0.25">
      <c r="A175" s="181">
        <v>171</v>
      </c>
      <c r="B175" s="182">
        <f>'X. Satser pensjonstilskudd'!B175</f>
        <v>0</v>
      </c>
      <c r="C175" s="183">
        <f>'X. Satser pensjonstilskudd'!C175</f>
        <v>0</v>
      </c>
      <c r="D175" s="183" t="str">
        <f>IFERROR(_xlfn.XLOOKUP($C175,factPensjon[Virksomhetsnr.],factPensjon[Forpliktelser]),"")</f>
        <v/>
      </c>
      <c r="E175" s="18">
        <f>SUMIFS(BasilRadata[Heltidsplasser
0-2],BasilRadata[År],'0. Oppsett'!$C$9,BasilRadata[1B. Organisasjonsnummer:],$C175)</f>
        <v>0</v>
      </c>
      <c r="F175" s="23">
        <f>'4. Selvkost og satser'!$B$55</f>
        <v>316180.61632690748</v>
      </c>
      <c r="G175" s="18">
        <f>SUMIFS(BasilRadata[Heltidsplasser
3-6],BasilRadata[År],'0. Oppsett'!$C$9,BasilRadata[1B. Organisasjonsnummer:],$C175)</f>
        <v>0</v>
      </c>
      <c r="H175" s="23">
        <f>'4. Selvkost og satser'!$B$56</f>
        <v>170582.7774748485</v>
      </c>
      <c r="I175" s="185">
        <f t="shared" si="9"/>
        <v>0</v>
      </c>
      <c r="J175" s="184">
        <f>SUMIFS(BasilRadata[8E. Oppgi antall årsverk barnehagen har pensjonsforpliktelser for:],'1. BASIL-rådata'!$I$3:$I$500,'X. Satser pensjonstilskudd'!$C175,BasilRadata[År],'0. Oppsett'!$C$9)</f>
        <v>0</v>
      </c>
      <c r="K175" s="184" t="str">
        <f>_xlfn.XLOOKUP($C175,'X. Satser pensjonstilskudd'!$C$5:$C$224,'X. Satser pensjonstilskudd'!$I$5:$I$224)</f>
        <v/>
      </c>
      <c r="L175" s="73" t="e">
        <f t="shared" si="10"/>
        <v>#VALUE!</v>
      </c>
      <c r="M175" s="186">
        <f t="shared" si="11"/>
        <v>0</v>
      </c>
      <c r="N175" s="187">
        <f>IFERROR(M175*'0. Oppsett'!$C$30,0)</f>
        <v>0</v>
      </c>
      <c r="O175" s="25">
        <v>0</v>
      </c>
      <c r="P175" s="97"/>
      <c r="Q175" s="97"/>
      <c r="R175" s="97"/>
      <c r="S175" s="97">
        <v>0</v>
      </c>
      <c r="T175" s="25">
        <v>0</v>
      </c>
      <c r="U175" s="188">
        <v>0</v>
      </c>
      <c r="V175" s="189">
        <f t="shared" si="12"/>
        <v>0</v>
      </c>
    </row>
    <row r="176" spans="1:22" x14ac:dyDescent="0.25">
      <c r="A176" s="181">
        <v>172</v>
      </c>
      <c r="B176" s="182">
        <f>'X. Satser pensjonstilskudd'!B176</f>
        <v>0</v>
      </c>
      <c r="C176" s="183">
        <f>'X. Satser pensjonstilskudd'!C176</f>
        <v>0</v>
      </c>
      <c r="D176" s="183" t="str">
        <f>IFERROR(_xlfn.XLOOKUP($C176,factPensjon[Virksomhetsnr.],factPensjon[Forpliktelser]),"")</f>
        <v/>
      </c>
      <c r="E176" s="18">
        <f>SUMIFS(BasilRadata[Heltidsplasser
0-2],BasilRadata[År],'0. Oppsett'!$C$9,BasilRadata[1B. Organisasjonsnummer:],$C176)</f>
        <v>0</v>
      </c>
      <c r="F176" s="23">
        <f>'4. Selvkost og satser'!$B$55</f>
        <v>316180.61632690748</v>
      </c>
      <c r="G176" s="18">
        <f>SUMIFS(BasilRadata[Heltidsplasser
3-6],BasilRadata[År],'0. Oppsett'!$C$9,BasilRadata[1B. Organisasjonsnummer:],$C176)</f>
        <v>0</v>
      </c>
      <c r="H176" s="23">
        <f>'4. Selvkost og satser'!$B$56</f>
        <v>170582.7774748485</v>
      </c>
      <c r="I176" s="185">
        <f t="shared" si="9"/>
        <v>0</v>
      </c>
      <c r="J176" s="184">
        <f>SUMIFS(BasilRadata[8E. Oppgi antall årsverk barnehagen har pensjonsforpliktelser for:],'1. BASIL-rådata'!$I$3:$I$500,'X. Satser pensjonstilskudd'!$C176,BasilRadata[År],'0. Oppsett'!$C$9)</f>
        <v>0</v>
      </c>
      <c r="K176" s="184" t="str">
        <f>_xlfn.XLOOKUP($C176,'X. Satser pensjonstilskudd'!$C$5:$C$224,'X. Satser pensjonstilskudd'!$I$5:$I$224)</f>
        <v/>
      </c>
      <c r="L176" s="73" t="e">
        <f t="shared" si="10"/>
        <v>#VALUE!</v>
      </c>
      <c r="M176" s="186">
        <f t="shared" si="11"/>
        <v>0</v>
      </c>
      <c r="N176" s="187">
        <f>IFERROR(M176*'0. Oppsett'!$C$30,0)</f>
        <v>0</v>
      </c>
      <c r="O176" s="25">
        <v>0</v>
      </c>
      <c r="P176" s="97"/>
      <c r="Q176" s="97"/>
      <c r="R176" s="97"/>
      <c r="S176" s="97">
        <v>0</v>
      </c>
      <c r="T176" s="25">
        <v>0</v>
      </c>
      <c r="U176" s="188">
        <v>0</v>
      </c>
      <c r="V176" s="189">
        <f t="shared" si="12"/>
        <v>0</v>
      </c>
    </row>
    <row r="177" spans="1:22" x14ac:dyDescent="0.25">
      <c r="A177" s="181">
        <v>173</v>
      </c>
      <c r="B177" s="182">
        <f>'X. Satser pensjonstilskudd'!B177</f>
        <v>0</v>
      </c>
      <c r="C177" s="183">
        <f>'X. Satser pensjonstilskudd'!C177</f>
        <v>0</v>
      </c>
      <c r="D177" s="183" t="str">
        <f>IFERROR(_xlfn.XLOOKUP($C177,factPensjon[Virksomhetsnr.],factPensjon[Forpliktelser]),"")</f>
        <v/>
      </c>
      <c r="E177" s="18">
        <f>SUMIFS(BasilRadata[Heltidsplasser
0-2],BasilRadata[År],'0. Oppsett'!$C$9,BasilRadata[1B. Organisasjonsnummer:],$C177)</f>
        <v>0</v>
      </c>
      <c r="F177" s="23">
        <f>'4. Selvkost og satser'!$B$55</f>
        <v>316180.61632690748</v>
      </c>
      <c r="G177" s="18">
        <f>SUMIFS(BasilRadata[Heltidsplasser
3-6],BasilRadata[År],'0. Oppsett'!$C$9,BasilRadata[1B. Organisasjonsnummer:],$C177)</f>
        <v>0</v>
      </c>
      <c r="H177" s="23">
        <f>'4. Selvkost og satser'!$B$56</f>
        <v>170582.7774748485</v>
      </c>
      <c r="I177" s="185">
        <f t="shared" si="9"/>
        <v>0</v>
      </c>
      <c r="J177" s="184">
        <f>SUMIFS(BasilRadata[8E. Oppgi antall årsverk barnehagen har pensjonsforpliktelser for:],'1. BASIL-rådata'!$I$3:$I$500,'X. Satser pensjonstilskudd'!$C177,BasilRadata[År],'0. Oppsett'!$C$9)</f>
        <v>0</v>
      </c>
      <c r="K177" s="184" t="str">
        <f>_xlfn.XLOOKUP($C177,'X. Satser pensjonstilskudd'!$C$5:$C$224,'X. Satser pensjonstilskudd'!$I$5:$I$224)</f>
        <v/>
      </c>
      <c r="L177" s="73" t="e">
        <f t="shared" si="10"/>
        <v>#VALUE!</v>
      </c>
      <c r="M177" s="186">
        <f t="shared" si="11"/>
        <v>0</v>
      </c>
      <c r="N177" s="187">
        <f>IFERROR(M177*'0. Oppsett'!$C$30,0)</f>
        <v>0</v>
      </c>
      <c r="O177" s="25">
        <v>0</v>
      </c>
      <c r="P177" s="97"/>
      <c r="Q177" s="97"/>
      <c r="R177" s="97"/>
      <c r="S177" s="97">
        <v>0</v>
      </c>
      <c r="T177" s="25">
        <v>0</v>
      </c>
      <c r="U177" s="188">
        <v>0</v>
      </c>
      <c r="V177" s="189">
        <f t="shared" si="12"/>
        <v>0</v>
      </c>
    </row>
    <row r="178" spans="1:22" x14ac:dyDescent="0.25">
      <c r="A178" s="181">
        <v>174</v>
      </c>
      <c r="B178" s="182">
        <f>'X. Satser pensjonstilskudd'!B178</f>
        <v>0</v>
      </c>
      <c r="C178" s="183">
        <f>'X. Satser pensjonstilskudd'!C178</f>
        <v>0</v>
      </c>
      <c r="D178" s="183" t="str">
        <f>IFERROR(_xlfn.XLOOKUP($C178,factPensjon[Virksomhetsnr.],factPensjon[Forpliktelser]),"")</f>
        <v/>
      </c>
      <c r="E178" s="18">
        <f>SUMIFS(BasilRadata[Heltidsplasser
0-2],BasilRadata[År],'0. Oppsett'!$C$9,BasilRadata[1B. Organisasjonsnummer:],$C178)</f>
        <v>0</v>
      </c>
      <c r="F178" s="23">
        <f>'4. Selvkost og satser'!$B$55</f>
        <v>316180.61632690748</v>
      </c>
      <c r="G178" s="18">
        <f>SUMIFS(BasilRadata[Heltidsplasser
3-6],BasilRadata[År],'0. Oppsett'!$C$9,BasilRadata[1B. Organisasjonsnummer:],$C178)</f>
        <v>0</v>
      </c>
      <c r="H178" s="23">
        <f>'4. Selvkost og satser'!$B$56</f>
        <v>170582.7774748485</v>
      </c>
      <c r="I178" s="185">
        <f t="shared" si="9"/>
        <v>0</v>
      </c>
      <c r="J178" s="184">
        <f>SUMIFS(BasilRadata[8E. Oppgi antall årsverk barnehagen har pensjonsforpliktelser for:],'1. BASIL-rådata'!$I$3:$I$500,'X. Satser pensjonstilskudd'!$C178,BasilRadata[År],'0. Oppsett'!$C$9)</f>
        <v>0</v>
      </c>
      <c r="K178" s="184" t="str">
        <f>_xlfn.XLOOKUP($C178,'X. Satser pensjonstilskudd'!$C$5:$C$224,'X. Satser pensjonstilskudd'!$I$5:$I$224)</f>
        <v/>
      </c>
      <c r="L178" s="73" t="e">
        <f t="shared" si="10"/>
        <v>#VALUE!</v>
      </c>
      <c r="M178" s="186">
        <f t="shared" si="11"/>
        <v>0</v>
      </c>
      <c r="N178" s="187">
        <f>IFERROR(M178*'0. Oppsett'!$C$30,0)</f>
        <v>0</v>
      </c>
      <c r="O178" s="25">
        <v>0</v>
      </c>
      <c r="P178" s="97"/>
      <c r="Q178" s="97"/>
      <c r="R178" s="97"/>
      <c r="S178" s="97">
        <v>0</v>
      </c>
      <c r="T178" s="25">
        <v>0</v>
      </c>
      <c r="U178" s="188">
        <v>0</v>
      </c>
      <c r="V178" s="189">
        <f t="shared" si="12"/>
        <v>0</v>
      </c>
    </row>
    <row r="179" spans="1:22" x14ac:dyDescent="0.25">
      <c r="A179" s="181">
        <v>175</v>
      </c>
      <c r="B179" s="182">
        <f>'X. Satser pensjonstilskudd'!B179</f>
        <v>0</v>
      </c>
      <c r="C179" s="183">
        <f>'X. Satser pensjonstilskudd'!C179</f>
        <v>0</v>
      </c>
      <c r="D179" s="183" t="str">
        <f>IFERROR(_xlfn.XLOOKUP($C179,factPensjon[Virksomhetsnr.],factPensjon[Forpliktelser]),"")</f>
        <v/>
      </c>
      <c r="E179" s="18">
        <f>SUMIFS(BasilRadata[Heltidsplasser
0-2],BasilRadata[År],'0. Oppsett'!$C$9,BasilRadata[1B. Organisasjonsnummer:],$C179)</f>
        <v>0</v>
      </c>
      <c r="F179" s="23">
        <f>'4. Selvkost og satser'!$B$55</f>
        <v>316180.61632690748</v>
      </c>
      <c r="G179" s="18">
        <f>SUMIFS(BasilRadata[Heltidsplasser
3-6],BasilRadata[År],'0. Oppsett'!$C$9,BasilRadata[1B. Organisasjonsnummer:],$C179)</f>
        <v>0</v>
      </c>
      <c r="H179" s="23">
        <f>'4. Selvkost og satser'!$B$56</f>
        <v>170582.7774748485</v>
      </c>
      <c r="I179" s="185">
        <f t="shared" si="9"/>
        <v>0</v>
      </c>
      <c r="J179" s="184">
        <f>SUMIFS(BasilRadata[8E. Oppgi antall årsverk barnehagen har pensjonsforpliktelser for:],'1. BASIL-rådata'!$I$3:$I$500,'X. Satser pensjonstilskudd'!$C179,BasilRadata[År],'0. Oppsett'!$C$9)</f>
        <v>0</v>
      </c>
      <c r="K179" s="184" t="str">
        <f>_xlfn.XLOOKUP($C179,'X. Satser pensjonstilskudd'!$C$5:$C$224,'X. Satser pensjonstilskudd'!$I$5:$I$224)</f>
        <v/>
      </c>
      <c r="L179" s="73" t="e">
        <f t="shared" si="10"/>
        <v>#VALUE!</v>
      </c>
      <c r="M179" s="186">
        <f t="shared" si="11"/>
        <v>0</v>
      </c>
      <c r="N179" s="187">
        <f>IFERROR(M179*'0. Oppsett'!$C$30,0)</f>
        <v>0</v>
      </c>
      <c r="O179" s="25">
        <v>0</v>
      </c>
      <c r="P179" s="97"/>
      <c r="Q179" s="97"/>
      <c r="R179" s="97"/>
      <c r="S179" s="97">
        <v>0</v>
      </c>
      <c r="T179" s="25">
        <v>0</v>
      </c>
      <c r="U179" s="188">
        <v>0</v>
      </c>
      <c r="V179" s="189">
        <f t="shared" si="12"/>
        <v>0</v>
      </c>
    </row>
    <row r="180" spans="1:22" x14ac:dyDescent="0.25">
      <c r="A180" s="181">
        <v>176</v>
      </c>
      <c r="B180" s="182">
        <f>'X. Satser pensjonstilskudd'!B180</f>
        <v>0</v>
      </c>
      <c r="C180" s="183">
        <f>'X. Satser pensjonstilskudd'!C180</f>
        <v>0</v>
      </c>
      <c r="D180" s="183" t="str">
        <f>IFERROR(_xlfn.XLOOKUP($C180,factPensjon[Virksomhetsnr.],factPensjon[Forpliktelser]),"")</f>
        <v/>
      </c>
      <c r="E180" s="18">
        <f>SUMIFS(BasilRadata[Heltidsplasser
0-2],BasilRadata[År],'0. Oppsett'!$C$9,BasilRadata[1B. Organisasjonsnummer:],$C180)</f>
        <v>0</v>
      </c>
      <c r="F180" s="23">
        <f>'4. Selvkost og satser'!$B$55</f>
        <v>316180.61632690748</v>
      </c>
      <c r="G180" s="18">
        <f>SUMIFS(BasilRadata[Heltidsplasser
3-6],BasilRadata[År],'0. Oppsett'!$C$9,BasilRadata[1B. Organisasjonsnummer:],$C180)</f>
        <v>0</v>
      </c>
      <c r="H180" s="23">
        <f>'4. Selvkost og satser'!$B$56</f>
        <v>170582.7774748485</v>
      </c>
      <c r="I180" s="185">
        <f t="shared" si="9"/>
        <v>0</v>
      </c>
      <c r="J180" s="184">
        <f>SUMIFS(BasilRadata[8E. Oppgi antall årsverk barnehagen har pensjonsforpliktelser for:],'1. BASIL-rådata'!$I$3:$I$500,'X. Satser pensjonstilskudd'!$C180,BasilRadata[År],'0. Oppsett'!$C$9)</f>
        <v>0</v>
      </c>
      <c r="K180" s="184" t="str">
        <f>_xlfn.XLOOKUP($C180,'X. Satser pensjonstilskudd'!$C$5:$C$224,'X. Satser pensjonstilskudd'!$I$5:$I$224)</f>
        <v/>
      </c>
      <c r="L180" s="73" t="e">
        <f t="shared" si="10"/>
        <v>#VALUE!</v>
      </c>
      <c r="M180" s="186">
        <f t="shared" si="11"/>
        <v>0</v>
      </c>
      <c r="N180" s="187">
        <f>IFERROR(M180*'0. Oppsett'!$C$30,0)</f>
        <v>0</v>
      </c>
      <c r="O180" s="25">
        <v>0</v>
      </c>
      <c r="P180" s="97"/>
      <c r="Q180" s="97"/>
      <c r="R180" s="97"/>
      <c r="S180" s="97">
        <v>0</v>
      </c>
      <c r="T180" s="25">
        <v>0</v>
      </c>
      <c r="U180" s="188">
        <v>0</v>
      </c>
      <c r="V180" s="189">
        <f t="shared" si="12"/>
        <v>0</v>
      </c>
    </row>
    <row r="181" spans="1:22" x14ac:dyDescent="0.25">
      <c r="A181" s="181">
        <v>177</v>
      </c>
      <c r="B181" s="182">
        <f>'X. Satser pensjonstilskudd'!B181</f>
        <v>0</v>
      </c>
      <c r="C181" s="183">
        <f>'X. Satser pensjonstilskudd'!C181</f>
        <v>0</v>
      </c>
      <c r="D181" s="183" t="str">
        <f>IFERROR(_xlfn.XLOOKUP($C181,factPensjon[Virksomhetsnr.],factPensjon[Forpliktelser]),"")</f>
        <v/>
      </c>
      <c r="E181" s="18">
        <f>SUMIFS(BasilRadata[Heltidsplasser
0-2],BasilRadata[År],'0. Oppsett'!$C$9,BasilRadata[1B. Organisasjonsnummer:],$C181)</f>
        <v>0</v>
      </c>
      <c r="F181" s="23">
        <f>'4. Selvkost og satser'!$B$55</f>
        <v>316180.61632690748</v>
      </c>
      <c r="G181" s="18">
        <f>SUMIFS(BasilRadata[Heltidsplasser
3-6],BasilRadata[År],'0. Oppsett'!$C$9,BasilRadata[1B. Organisasjonsnummer:],$C181)</f>
        <v>0</v>
      </c>
      <c r="H181" s="23">
        <f>'4. Selvkost og satser'!$B$56</f>
        <v>170582.7774748485</v>
      </c>
      <c r="I181" s="185">
        <f t="shared" si="9"/>
        <v>0</v>
      </c>
      <c r="J181" s="184">
        <f>SUMIFS(BasilRadata[8E. Oppgi antall årsverk barnehagen har pensjonsforpliktelser for:],'1. BASIL-rådata'!$I$3:$I$500,'X. Satser pensjonstilskudd'!$C181,BasilRadata[År],'0. Oppsett'!$C$9)</f>
        <v>0</v>
      </c>
      <c r="K181" s="184" t="str">
        <f>_xlfn.XLOOKUP($C181,'X. Satser pensjonstilskudd'!$C$5:$C$224,'X. Satser pensjonstilskudd'!$I$5:$I$224)</f>
        <v/>
      </c>
      <c r="L181" s="73" t="e">
        <f t="shared" si="10"/>
        <v>#VALUE!</v>
      </c>
      <c r="M181" s="186">
        <f t="shared" si="11"/>
        <v>0</v>
      </c>
      <c r="N181" s="187">
        <f>IFERROR(M181*'0. Oppsett'!$C$30,0)</f>
        <v>0</v>
      </c>
      <c r="O181" s="25">
        <v>0</v>
      </c>
      <c r="P181" s="97"/>
      <c r="Q181" s="97"/>
      <c r="R181" s="97"/>
      <c r="S181" s="97">
        <v>0</v>
      </c>
      <c r="T181" s="25">
        <v>0</v>
      </c>
      <c r="U181" s="188">
        <v>0</v>
      </c>
      <c r="V181" s="189">
        <f t="shared" si="12"/>
        <v>0</v>
      </c>
    </row>
    <row r="182" spans="1:22" x14ac:dyDescent="0.25">
      <c r="A182" s="181">
        <v>178</v>
      </c>
      <c r="B182" s="182">
        <f>'X. Satser pensjonstilskudd'!B182</f>
        <v>0</v>
      </c>
      <c r="C182" s="183">
        <f>'X. Satser pensjonstilskudd'!C182</f>
        <v>0</v>
      </c>
      <c r="D182" s="183" t="str">
        <f>IFERROR(_xlfn.XLOOKUP($C182,factPensjon[Virksomhetsnr.],factPensjon[Forpliktelser]),"")</f>
        <v/>
      </c>
      <c r="E182" s="18">
        <f>SUMIFS(BasilRadata[Heltidsplasser
0-2],BasilRadata[År],'0. Oppsett'!$C$9,BasilRadata[1B. Organisasjonsnummer:],$C182)</f>
        <v>0</v>
      </c>
      <c r="F182" s="23">
        <f>'4. Selvkost og satser'!$B$55</f>
        <v>316180.61632690748</v>
      </c>
      <c r="G182" s="18">
        <f>SUMIFS(BasilRadata[Heltidsplasser
3-6],BasilRadata[År],'0. Oppsett'!$C$9,BasilRadata[1B. Organisasjonsnummer:],$C182)</f>
        <v>0</v>
      </c>
      <c r="H182" s="23">
        <f>'4. Selvkost og satser'!$B$56</f>
        <v>170582.7774748485</v>
      </c>
      <c r="I182" s="185">
        <f t="shared" si="9"/>
        <v>0</v>
      </c>
      <c r="J182" s="184">
        <f>SUMIFS(BasilRadata[8E. Oppgi antall årsverk barnehagen har pensjonsforpliktelser for:],'1. BASIL-rådata'!$I$3:$I$500,'X. Satser pensjonstilskudd'!$C182,BasilRadata[År],'0. Oppsett'!$C$9)</f>
        <v>0</v>
      </c>
      <c r="K182" s="184" t="str">
        <f>_xlfn.XLOOKUP($C182,'X. Satser pensjonstilskudd'!$C$5:$C$224,'X. Satser pensjonstilskudd'!$I$5:$I$224)</f>
        <v/>
      </c>
      <c r="L182" s="73" t="e">
        <f t="shared" si="10"/>
        <v>#VALUE!</v>
      </c>
      <c r="M182" s="186">
        <f t="shared" si="11"/>
        <v>0</v>
      </c>
      <c r="N182" s="187">
        <f>IFERROR(M182*'0. Oppsett'!$C$30,0)</f>
        <v>0</v>
      </c>
      <c r="O182" s="25">
        <v>0</v>
      </c>
      <c r="P182" s="97"/>
      <c r="Q182" s="97"/>
      <c r="R182" s="97"/>
      <c r="S182" s="97">
        <v>0</v>
      </c>
      <c r="T182" s="25">
        <v>0</v>
      </c>
      <c r="U182" s="188">
        <v>0</v>
      </c>
      <c r="V182" s="189">
        <f t="shared" si="12"/>
        <v>0</v>
      </c>
    </row>
    <row r="183" spans="1:22" x14ac:dyDescent="0.25">
      <c r="A183" s="181">
        <v>179</v>
      </c>
      <c r="B183" s="182">
        <f>'X. Satser pensjonstilskudd'!B183</f>
        <v>0</v>
      </c>
      <c r="C183" s="183">
        <f>'X. Satser pensjonstilskudd'!C183</f>
        <v>0</v>
      </c>
      <c r="D183" s="183" t="str">
        <f>IFERROR(_xlfn.XLOOKUP($C183,factPensjon[Virksomhetsnr.],factPensjon[Forpliktelser]),"")</f>
        <v/>
      </c>
      <c r="E183" s="18">
        <f>SUMIFS(BasilRadata[Heltidsplasser
0-2],BasilRadata[År],'0. Oppsett'!$C$9,BasilRadata[1B. Organisasjonsnummer:],$C183)</f>
        <v>0</v>
      </c>
      <c r="F183" s="23">
        <f>'4. Selvkost og satser'!$B$55</f>
        <v>316180.61632690748</v>
      </c>
      <c r="G183" s="18">
        <f>SUMIFS(BasilRadata[Heltidsplasser
3-6],BasilRadata[År],'0. Oppsett'!$C$9,BasilRadata[1B. Organisasjonsnummer:],$C183)</f>
        <v>0</v>
      </c>
      <c r="H183" s="23">
        <f>'4. Selvkost og satser'!$B$56</f>
        <v>170582.7774748485</v>
      </c>
      <c r="I183" s="185">
        <f t="shared" si="9"/>
        <v>0</v>
      </c>
      <c r="J183" s="184">
        <f>SUMIFS(BasilRadata[8E. Oppgi antall årsverk barnehagen har pensjonsforpliktelser for:],'1. BASIL-rådata'!$I$3:$I$500,'X. Satser pensjonstilskudd'!$C183,BasilRadata[År],'0. Oppsett'!$C$9)</f>
        <v>0</v>
      </c>
      <c r="K183" s="184" t="str">
        <f>_xlfn.XLOOKUP($C183,'X. Satser pensjonstilskudd'!$C$5:$C$224,'X. Satser pensjonstilskudd'!$I$5:$I$224)</f>
        <v/>
      </c>
      <c r="L183" s="73" t="e">
        <f t="shared" si="10"/>
        <v>#VALUE!</v>
      </c>
      <c r="M183" s="186">
        <f t="shared" si="11"/>
        <v>0</v>
      </c>
      <c r="N183" s="187">
        <f>IFERROR(M183*'0. Oppsett'!$C$30,0)</f>
        <v>0</v>
      </c>
      <c r="O183" s="25">
        <v>0</v>
      </c>
      <c r="P183" s="97"/>
      <c r="Q183" s="97"/>
      <c r="R183" s="97"/>
      <c r="S183" s="97">
        <v>0</v>
      </c>
      <c r="T183" s="25">
        <v>0</v>
      </c>
      <c r="U183" s="188">
        <v>0</v>
      </c>
      <c r="V183" s="189">
        <f t="shared" si="12"/>
        <v>0</v>
      </c>
    </row>
    <row r="184" spans="1:22" x14ac:dyDescent="0.25">
      <c r="A184" s="181">
        <v>180</v>
      </c>
      <c r="B184" s="182">
        <f>'X. Satser pensjonstilskudd'!B184</f>
        <v>0</v>
      </c>
      <c r="C184" s="183">
        <f>'X. Satser pensjonstilskudd'!C184</f>
        <v>0</v>
      </c>
      <c r="D184" s="183" t="str">
        <f>IFERROR(_xlfn.XLOOKUP($C184,factPensjon[Virksomhetsnr.],factPensjon[Forpliktelser]),"")</f>
        <v/>
      </c>
      <c r="E184" s="18">
        <f>SUMIFS(BasilRadata[Heltidsplasser
0-2],BasilRadata[År],'0. Oppsett'!$C$9,BasilRadata[1B. Organisasjonsnummer:],$C184)</f>
        <v>0</v>
      </c>
      <c r="F184" s="23">
        <f>'4. Selvkost og satser'!$B$55</f>
        <v>316180.61632690748</v>
      </c>
      <c r="G184" s="18">
        <f>SUMIFS(BasilRadata[Heltidsplasser
3-6],BasilRadata[År],'0. Oppsett'!$C$9,BasilRadata[1B. Organisasjonsnummer:],$C184)</f>
        <v>0</v>
      </c>
      <c r="H184" s="23">
        <f>'4. Selvkost og satser'!$B$56</f>
        <v>170582.7774748485</v>
      </c>
      <c r="I184" s="185">
        <f t="shared" si="9"/>
        <v>0</v>
      </c>
      <c r="J184" s="184">
        <f>SUMIFS(BasilRadata[8E. Oppgi antall årsverk barnehagen har pensjonsforpliktelser for:],'1. BASIL-rådata'!$I$3:$I$500,'X. Satser pensjonstilskudd'!$C184,BasilRadata[År],'0. Oppsett'!$C$9)</f>
        <v>0</v>
      </c>
      <c r="K184" s="184" t="str">
        <f>_xlfn.XLOOKUP($C184,'X. Satser pensjonstilskudd'!$C$5:$C$224,'X. Satser pensjonstilskudd'!$I$5:$I$224)</f>
        <v/>
      </c>
      <c r="L184" s="73" t="e">
        <f t="shared" si="10"/>
        <v>#VALUE!</v>
      </c>
      <c r="M184" s="186">
        <f t="shared" si="11"/>
        <v>0</v>
      </c>
      <c r="N184" s="187">
        <f>IFERROR(M184*'0. Oppsett'!$C$30,0)</f>
        <v>0</v>
      </c>
      <c r="O184" s="25">
        <v>0</v>
      </c>
      <c r="P184" s="97"/>
      <c r="Q184" s="97"/>
      <c r="R184" s="97"/>
      <c r="S184" s="97">
        <v>0</v>
      </c>
      <c r="T184" s="25">
        <v>0</v>
      </c>
      <c r="U184" s="188">
        <v>0</v>
      </c>
      <c r="V184" s="189">
        <f t="shared" si="12"/>
        <v>0</v>
      </c>
    </row>
    <row r="185" spans="1:22" x14ac:dyDescent="0.25">
      <c r="A185" s="181">
        <v>181</v>
      </c>
      <c r="B185" s="182">
        <f>'X. Satser pensjonstilskudd'!B185</f>
        <v>0</v>
      </c>
      <c r="C185" s="183">
        <f>'X. Satser pensjonstilskudd'!C185</f>
        <v>0</v>
      </c>
      <c r="D185" s="183" t="str">
        <f>IFERROR(_xlfn.XLOOKUP($C185,factPensjon[Virksomhetsnr.],factPensjon[Forpliktelser]),"")</f>
        <v/>
      </c>
      <c r="E185" s="18">
        <f>SUMIFS(BasilRadata[Heltidsplasser
0-2],BasilRadata[År],'0. Oppsett'!$C$9,BasilRadata[1B. Organisasjonsnummer:],$C185)</f>
        <v>0</v>
      </c>
      <c r="F185" s="23">
        <f>'4. Selvkost og satser'!$B$55</f>
        <v>316180.61632690748</v>
      </c>
      <c r="G185" s="18">
        <f>SUMIFS(BasilRadata[Heltidsplasser
3-6],BasilRadata[År],'0. Oppsett'!$C$9,BasilRadata[1B. Organisasjonsnummer:],$C185)</f>
        <v>0</v>
      </c>
      <c r="H185" s="23">
        <f>'4. Selvkost og satser'!$B$56</f>
        <v>170582.7774748485</v>
      </c>
      <c r="I185" s="185">
        <f t="shared" si="9"/>
        <v>0</v>
      </c>
      <c r="J185" s="184">
        <f>SUMIFS(BasilRadata[8E. Oppgi antall årsverk barnehagen har pensjonsforpliktelser for:],'1. BASIL-rådata'!$I$3:$I$500,'X. Satser pensjonstilskudd'!$C185,BasilRadata[År],'0. Oppsett'!$C$9)</f>
        <v>0</v>
      </c>
      <c r="K185" s="184" t="str">
        <f>_xlfn.XLOOKUP($C185,'X. Satser pensjonstilskudd'!$C$5:$C$224,'X. Satser pensjonstilskudd'!$I$5:$I$224)</f>
        <v/>
      </c>
      <c r="L185" s="73" t="e">
        <f t="shared" si="10"/>
        <v>#VALUE!</v>
      </c>
      <c r="M185" s="186">
        <f t="shared" si="11"/>
        <v>0</v>
      </c>
      <c r="N185" s="187">
        <f>IFERROR(M185*'0. Oppsett'!$C$30,0)</f>
        <v>0</v>
      </c>
      <c r="O185" s="25">
        <v>0</v>
      </c>
      <c r="P185" s="97"/>
      <c r="Q185" s="97"/>
      <c r="R185" s="97"/>
      <c r="S185" s="97">
        <v>0</v>
      </c>
      <c r="T185" s="25">
        <v>0</v>
      </c>
      <c r="U185" s="188">
        <v>0</v>
      </c>
      <c r="V185" s="189">
        <f t="shared" si="12"/>
        <v>0</v>
      </c>
    </row>
    <row r="186" spans="1:22" x14ac:dyDescent="0.25">
      <c r="A186" s="181">
        <v>182</v>
      </c>
      <c r="B186" s="182">
        <f>'X. Satser pensjonstilskudd'!B186</f>
        <v>0</v>
      </c>
      <c r="C186" s="183">
        <f>'X. Satser pensjonstilskudd'!C186</f>
        <v>0</v>
      </c>
      <c r="D186" s="183" t="str">
        <f>IFERROR(_xlfn.XLOOKUP($C186,factPensjon[Virksomhetsnr.],factPensjon[Forpliktelser]),"")</f>
        <v/>
      </c>
      <c r="E186" s="18">
        <f>SUMIFS(BasilRadata[Heltidsplasser
0-2],BasilRadata[År],'0. Oppsett'!$C$9,BasilRadata[1B. Organisasjonsnummer:],$C186)</f>
        <v>0</v>
      </c>
      <c r="F186" s="23">
        <f>'4. Selvkost og satser'!$B$55</f>
        <v>316180.61632690748</v>
      </c>
      <c r="G186" s="18">
        <f>SUMIFS(BasilRadata[Heltidsplasser
3-6],BasilRadata[År],'0. Oppsett'!$C$9,BasilRadata[1B. Organisasjonsnummer:],$C186)</f>
        <v>0</v>
      </c>
      <c r="H186" s="23">
        <f>'4. Selvkost og satser'!$B$56</f>
        <v>170582.7774748485</v>
      </c>
      <c r="I186" s="185">
        <f t="shared" si="9"/>
        <v>0</v>
      </c>
      <c r="J186" s="184">
        <f>SUMIFS(BasilRadata[8E. Oppgi antall årsverk barnehagen har pensjonsforpliktelser for:],'1. BASIL-rådata'!$I$3:$I$500,'X. Satser pensjonstilskudd'!$C186,BasilRadata[År],'0. Oppsett'!$C$9)</f>
        <v>0</v>
      </c>
      <c r="K186" s="184" t="str">
        <f>_xlfn.XLOOKUP($C186,'X. Satser pensjonstilskudd'!$C$5:$C$224,'X. Satser pensjonstilskudd'!$I$5:$I$224)</f>
        <v/>
      </c>
      <c r="L186" s="73" t="e">
        <f t="shared" si="10"/>
        <v>#VALUE!</v>
      </c>
      <c r="M186" s="186">
        <f t="shared" si="11"/>
        <v>0</v>
      </c>
      <c r="N186" s="187">
        <f>IFERROR(M186*'0. Oppsett'!$C$30,0)</f>
        <v>0</v>
      </c>
      <c r="O186" s="25">
        <v>0</v>
      </c>
      <c r="P186" s="97"/>
      <c r="Q186" s="97"/>
      <c r="R186" s="97"/>
      <c r="S186" s="97">
        <v>0</v>
      </c>
      <c r="T186" s="25">
        <v>0</v>
      </c>
      <c r="U186" s="188">
        <v>0</v>
      </c>
      <c r="V186" s="189">
        <f t="shared" si="12"/>
        <v>0</v>
      </c>
    </row>
    <row r="187" spans="1:22" x14ac:dyDescent="0.25">
      <c r="A187" s="181">
        <v>183</v>
      </c>
      <c r="B187" s="182">
        <f>'X. Satser pensjonstilskudd'!B187</f>
        <v>0</v>
      </c>
      <c r="C187" s="183">
        <f>'X. Satser pensjonstilskudd'!C187</f>
        <v>0</v>
      </c>
      <c r="D187" s="183" t="str">
        <f>IFERROR(_xlfn.XLOOKUP($C187,factPensjon[Virksomhetsnr.],factPensjon[Forpliktelser]),"")</f>
        <v/>
      </c>
      <c r="E187" s="18">
        <f>SUMIFS(BasilRadata[Heltidsplasser
0-2],BasilRadata[År],'0. Oppsett'!$C$9,BasilRadata[1B. Organisasjonsnummer:],$C187)</f>
        <v>0</v>
      </c>
      <c r="F187" s="23">
        <f>'4. Selvkost og satser'!$B$55</f>
        <v>316180.61632690748</v>
      </c>
      <c r="G187" s="18">
        <f>SUMIFS(BasilRadata[Heltidsplasser
3-6],BasilRadata[År],'0. Oppsett'!$C$9,BasilRadata[1B. Organisasjonsnummer:],$C187)</f>
        <v>0</v>
      </c>
      <c r="H187" s="23">
        <f>'4. Selvkost og satser'!$B$56</f>
        <v>170582.7774748485</v>
      </c>
      <c r="I187" s="185">
        <f t="shared" si="9"/>
        <v>0</v>
      </c>
      <c r="J187" s="184">
        <f>SUMIFS(BasilRadata[8E. Oppgi antall årsverk barnehagen har pensjonsforpliktelser for:],'1. BASIL-rådata'!$I$3:$I$500,'X. Satser pensjonstilskudd'!$C187,BasilRadata[År],'0. Oppsett'!$C$9)</f>
        <v>0</v>
      </c>
      <c r="K187" s="184" t="str">
        <f>_xlfn.XLOOKUP($C187,'X. Satser pensjonstilskudd'!$C$5:$C$224,'X. Satser pensjonstilskudd'!$I$5:$I$224)</f>
        <v/>
      </c>
      <c r="L187" s="73" t="e">
        <f t="shared" si="10"/>
        <v>#VALUE!</v>
      </c>
      <c r="M187" s="186">
        <f t="shared" si="11"/>
        <v>0</v>
      </c>
      <c r="N187" s="187">
        <f>IFERROR(M187*'0. Oppsett'!$C$30,0)</f>
        <v>0</v>
      </c>
      <c r="O187" s="25">
        <v>0</v>
      </c>
      <c r="P187" s="97"/>
      <c r="Q187" s="97"/>
      <c r="R187" s="97"/>
      <c r="S187" s="97">
        <v>0</v>
      </c>
      <c r="T187" s="25">
        <v>0</v>
      </c>
      <c r="U187" s="188">
        <v>0</v>
      </c>
      <c r="V187" s="189">
        <f t="shared" si="12"/>
        <v>0</v>
      </c>
    </row>
    <row r="188" spans="1:22" x14ac:dyDescent="0.25">
      <c r="A188" s="181">
        <v>184</v>
      </c>
      <c r="B188" s="182">
        <f>'X. Satser pensjonstilskudd'!B188</f>
        <v>0</v>
      </c>
      <c r="C188" s="183">
        <f>'X. Satser pensjonstilskudd'!C188</f>
        <v>0</v>
      </c>
      <c r="D188" s="183" t="str">
        <f>IFERROR(_xlfn.XLOOKUP($C188,factPensjon[Virksomhetsnr.],factPensjon[Forpliktelser]),"")</f>
        <v/>
      </c>
      <c r="E188" s="18">
        <f>SUMIFS(BasilRadata[Heltidsplasser
0-2],BasilRadata[År],'0. Oppsett'!$C$9,BasilRadata[1B. Organisasjonsnummer:],$C188)</f>
        <v>0</v>
      </c>
      <c r="F188" s="23">
        <f>'4. Selvkost og satser'!$B$55</f>
        <v>316180.61632690748</v>
      </c>
      <c r="G188" s="18">
        <f>SUMIFS(BasilRadata[Heltidsplasser
3-6],BasilRadata[År],'0. Oppsett'!$C$9,BasilRadata[1B. Organisasjonsnummer:],$C188)</f>
        <v>0</v>
      </c>
      <c r="H188" s="23">
        <f>'4. Selvkost og satser'!$B$56</f>
        <v>170582.7774748485</v>
      </c>
      <c r="I188" s="185">
        <f t="shared" si="9"/>
        <v>0</v>
      </c>
      <c r="J188" s="184">
        <f>SUMIFS(BasilRadata[8E. Oppgi antall årsverk barnehagen har pensjonsforpliktelser for:],'1. BASIL-rådata'!$I$3:$I$500,'X. Satser pensjonstilskudd'!$C188,BasilRadata[År],'0. Oppsett'!$C$9)</f>
        <v>0</v>
      </c>
      <c r="K188" s="184" t="str">
        <f>_xlfn.XLOOKUP($C188,'X. Satser pensjonstilskudd'!$C$5:$C$224,'X. Satser pensjonstilskudd'!$I$5:$I$224)</f>
        <v/>
      </c>
      <c r="L188" s="73" t="e">
        <f t="shared" si="10"/>
        <v>#VALUE!</v>
      </c>
      <c r="M188" s="186">
        <f t="shared" si="11"/>
        <v>0</v>
      </c>
      <c r="N188" s="187">
        <f>IFERROR(M188*'0. Oppsett'!$C$30,0)</f>
        <v>0</v>
      </c>
      <c r="O188" s="25">
        <v>0</v>
      </c>
      <c r="P188" s="97"/>
      <c r="Q188" s="97"/>
      <c r="R188" s="97"/>
      <c r="S188" s="97">
        <v>0</v>
      </c>
      <c r="T188" s="25">
        <v>0</v>
      </c>
      <c r="U188" s="188">
        <v>0</v>
      </c>
      <c r="V188" s="189">
        <f t="shared" si="12"/>
        <v>0</v>
      </c>
    </row>
    <row r="189" spans="1:22" x14ac:dyDescent="0.25">
      <c r="A189" s="181">
        <v>185</v>
      </c>
      <c r="B189" s="182">
        <f>'X. Satser pensjonstilskudd'!B189</f>
        <v>0</v>
      </c>
      <c r="C189" s="183">
        <f>'X. Satser pensjonstilskudd'!C189</f>
        <v>0</v>
      </c>
      <c r="D189" s="183" t="str">
        <f>IFERROR(_xlfn.XLOOKUP($C189,factPensjon[Virksomhetsnr.],factPensjon[Forpliktelser]),"")</f>
        <v/>
      </c>
      <c r="E189" s="18">
        <f>SUMIFS(BasilRadata[Heltidsplasser
0-2],BasilRadata[År],'0. Oppsett'!$C$9,BasilRadata[1B. Organisasjonsnummer:],$C189)</f>
        <v>0</v>
      </c>
      <c r="F189" s="23">
        <f>'4. Selvkost og satser'!$B$55</f>
        <v>316180.61632690748</v>
      </c>
      <c r="G189" s="18">
        <f>SUMIFS(BasilRadata[Heltidsplasser
3-6],BasilRadata[År],'0. Oppsett'!$C$9,BasilRadata[1B. Organisasjonsnummer:],$C189)</f>
        <v>0</v>
      </c>
      <c r="H189" s="23">
        <f>'4. Selvkost og satser'!$B$56</f>
        <v>170582.7774748485</v>
      </c>
      <c r="I189" s="185">
        <f t="shared" si="9"/>
        <v>0</v>
      </c>
      <c r="J189" s="184">
        <f>SUMIFS(BasilRadata[8E. Oppgi antall årsverk barnehagen har pensjonsforpliktelser for:],'1. BASIL-rådata'!$I$3:$I$500,'X. Satser pensjonstilskudd'!$C189,BasilRadata[År],'0. Oppsett'!$C$9)</f>
        <v>0</v>
      </c>
      <c r="K189" s="184" t="str">
        <f>_xlfn.XLOOKUP($C189,'X. Satser pensjonstilskudd'!$C$5:$C$224,'X. Satser pensjonstilskudd'!$I$5:$I$224)</f>
        <v/>
      </c>
      <c r="L189" s="73" t="e">
        <f t="shared" si="10"/>
        <v>#VALUE!</v>
      </c>
      <c r="M189" s="186">
        <f t="shared" si="11"/>
        <v>0</v>
      </c>
      <c r="N189" s="187">
        <f>IFERROR(M189*'0. Oppsett'!$C$30,0)</f>
        <v>0</v>
      </c>
      <c r="O189" s="25">
        <v>0</v>
      </c>
      <c r="P189" s="97"/>
      <c r="Q189" s="97"/>
      <c r="R189" s="97"/>
      <c r="S189" s="97">
        <v>0</v>
      </c>
      <c r="T189" s="25">
        <v>0</v>
      </c>
      <c r="U189" s="188">
        <v>0</v>
      </c>
      <c r="V189" s="189">
        <f t="shared" si="12"/>
        <v>0</v>
      </c>
    </row>
    <row r="190" spans="1:22" x14ac:dyDescent="0.25">
      <c r="A190" s="181">
        <v>186</v>
      </c>
      <c r="B190" s="182">
        <f>'X. Satser pensjonstilskudd'!B190</f>
        <v>0</v>
      </c>
      <c r="C190" s="183">
        <f>'X. Satser pensjonstilskudd'!C190</f>
        <v>0</v>
      </c>
      <c r="D190" s="183" t="str">
        <f>IFERROR(_xlfn.XLOOKUP($C190,factPensjon[Virksomhetsnr.],factPensjon[Forpliktelser]),"")</f>
        <v/>
      </c>
      <c r="E190" s="18">
        <f>SUMIFS(BasilRadata[Heltidsplasser
0-2],BasilRadata[År],'0. Oppsett'!$C$9,BasilRadata[1B. Organisasjonsnummer:],$C190)</f>
        <v>0</v>
      </c>
      <c r="F190" s="23">
        <f>'4. Selvkost og satser'!$B$55</f>
        <v>316180.61632690748</v>
      </c>
      <c r="G190" s="18">
        <f>SUMIFS(BasilRadata[Heltidsplasser
3-6],BasilRadata[År],'0. Oppsett'!$C$9,BasilRadata[1B. Organisasjonsnummer:],$C190)</f>
        <v>0</v>
      </c>
      <c r="H190" s="23">
        <f>'4. Selvkost og satser'!$B$56</f>
        <v>170582.7774748485</v>
      </c>
      <c r="I190" s="185">
        <f t="shared" si="9"/>
        <v>0</v>
      </c>
      <c r="J190" s="184">
        <f>SUMIFS(BasilRadata[8E. Oppgi antall årsverk barnehagen har pensjonsforpliktelser for:],'1. BASIL-rådata'!$I$3:$I$500,'X. Satser pensjonstilskudd'!$C190,BasilRadata[År],'0. Oppsett'!$C$9)</f>
        <v>0</v>
      </c>
      <c r="K190" s="184" t="str">
        <f>_xlfn.XLOOKUP($C190,'X. Satser pensjonstilskudd'!$C$5:$C$224,'X. Satser pensjonstilskudd'!$I$5:$I$224)</f>
        <v/>
      </c>
      <c r="L190" s="73" t="e">
        <f t="shared" si="10"/>
        <v>#VALUE!</v>
      </c>
      <c r="M190" s="186">
        <f t="shared" si="11"/>
        <v>0</v>
      </c>
      <c r="N190" s="187">
        <f>IFERROR(M190*'0. Oppsett'!$C$30,0)</f>
        <v>0</v>
      </c>
      <c r="O190" s="25">
        <v>0</v>
      </c>
      <c r="P190" s="97"/>
      <c r="Q190" s="97"/>
      <c r="R190" s="97"/>
      <c r="S190" s="97">
        <v>0</v>
      </c>
      <c r="T190" s="25">
        <v>0</v>
      </c>
      <c r="U190" s="188">
        <v>0</v>
      </c>
      <c r="V190" s="189">
        <f t="shared" si="12"/>
        <v>0</v>
      </c>
    </row>
    <row r="191" spans="1:22" x14ac:dyDescent="0.25">
      <c r="A191" s="181">
        <v>187</v>
      </c>
      <c r="B191" s="182">
        <f>'X. Satser pensjonstilskudd'!B191</f>
        <v>0</v>
      </c>
      <c r="C191" s="183">
        <f>'X. Satser pensjonstilskudd'!C191</f>
        <v>0</v>
      </c>
      <c r="D191" s="183" t="str">
        <f>IFERROR(_xlfn.XLOOKUP($C191,factPensjon[Virksomhetsnr.],factPensjon[Forpliktelser]),"")</f>
        <v/>
      </c>
      <c r="E191" s="18">
        <f>SUMIFS(BasilRadata[Heltidsplasser
0-2],BasilRadata[År],'0. Oppsett'!$C$9,BasilRadata[1B. Organisasjonsnummer:],$C191)</f>
        <v>0</v>
      </c>
      <c r="F191" s="23">
        <f>'4. Selvkost og satser'!$B$55</f>
        <v>316180.61632690748</v>
      </c>
      <c r="G191" s="18">
        <f>SUMIFS(BasilRadata[Heltidsplasser
3-6],BasilRadata[År],'0. Oppsett'!$C$9,BasilRadata[1B. Organisasjonsnummer:],$C191)</f>
        <v>0</v>
      </c>
      <c r="H191" s="23">
        <f>'4. Selvkost og satser'!$B$56</f>
        <v>170582.7774748485</v>
      </c>
      <c r="I191" s="185">
        <f t="shared" si="9"/>
        <v>0</v>
      </c>
      <c r="J191" s="184">
        <f>SUMIFS(BasilRadata[8E. Oppgi antall årsverk barnehagen har pensjonsforpliktelser for:],'1. BASIL-rådata'!$I$3:$I$500,'X. Satser pensjonstilskudd'!$C191,BasilRadata[År],'0. Oppsett'!$C$9)</f>
        <v>0</v>
      </c>
      <c r="K191" s="184" t="str">
        <f>_xlfn.XLOOKUP($C191,'X. Satser pensjonstilskudd'!$C$5:$C$224,'X. Satser pensjonstilskudd'!$I$5:$I$224)</f>
        <v/>
      </c>
      <c r="L191" s="73" t="e">
        <f t="shared" si="10"/>
        <v>#VALUE!</v>
      </c>
      <c r="M191" s="186">
        <f t="shared" si="11"/>
        <v>0</v>
      </c>
      <c r="N191" s="187">
        <f>IFERROR(M191*'0. Oppsett'!$C$30,0)</f>
        <v>0</v>
      </c>
      <c r="O191" s="25">
        <v>0</v>
      </c>
      <c r="P191" s="97"/>
      <c r="Q191" s="97"/>
      <c r="R191" s="97"/>
      <c r="S191" s="97">
        <v>0</v>
      </c>
      <c r="T191" s="25">
        <v>0</v>
      </c>
      <c r="U191" s="188">
        <v>0</v>
      </c>
      <c r="V191" s="189">
        <f t="shared" si="12"/>
        <v>0</v>
      </c>
    </row>
    <row r="192" spans="1:22" x14ac:dyDescent="0.25">
      <c r="A192" s="181">
        <v>188</v>
      </c>
      <c r="B192" s="182">
        <f>'X. Satser pensjonstilskudd'!B192</f>
        <v>0</v>
      </c>
      <c r="C192" s="183">
        <f>'X. Satser pensjonstilskudd'!C192</f>
        <v>0</v>
      </c>
      <c r="D192" s="183" t="str">
        <f>IFERROR(_xlfn.XLOOKUP($C192,factPensjon[Virksomhetsnr.],factPensjon[Forpliktelser]),"")</f>
        <v/>
      </c>
      <c r="E192" s="18">
        <f>SUMIFS(BasilRadata[Heltidsplasser
0-2],BasilRadata[År],'0. Oppsett'!$C$9,BasilRadata[1B. Organisasjonsnummer:],$C192)</f>
        <v>0</v>
      </c>
      <c r="F192" s="23">
        <f>'4. Selvkost og satser'!$B$55</f>
        <v>316180.61632690748</v>
      </c>
      <c r="G192" s="18">
        <f>SUMIFS(BasilRadata[Heltidsplasser
3-6],BasilRadata[År],'0. Oppsett'!$C$9,BasilRadata[1B. Organisasjonsnummer:],$C192)</f>
        <v>0</v>
      </c>
      <c r="H192" s="23">
        <f>'4. Selvkost og satser'!$B$56</f>
        <v>170582.7774748485</v>
      </c>
      <c r="I192" s="185">
        <f t="shared" si="9"/>
        <v>0</v>
      </c>
      <c r="J192" s="184">
        <f>SUMIFS(BasilRadata[8E. Oppgi antall årsverk barnehagen har pensjonsforpliktelser for:],'1. BASIL-rådata'!$I$3:$I$500,'X. Satser pensjonstilskudd'!$C192,BasilRadata[År],'0. Oppsett'!$C$9)</f>
        <v>0</v>
      </c>
      <c r="K192" s="184" t="str">
        <f>_xlfn.XLOOKUP($C192,'X. Satser pensjonstilskudd'!$C$5:$C$224,'X. Satser pensjonstilskudd'!$I$5:$I$224)</f>
        <v/>
      </c>
      <c r="L192" s="73" t="e">
        <f t="shared" si="10"/>
        <v>#VALUE!</v>
      </c>
      <c r="M192" s="186">
        <f t="shared" si="11"/>
        <v>0</v>
      </c>
      <c r="N192" s="187">
        <f>IFERROR(M192*'0. Oppsett'!$C$30,0)</f>
        <v>0</v>
      </c>
      <c r="O192" s="25">
        <v>0</v>
      </c>
      <c r="P192" s="97"/>
      <c r="Q192" s="97"/>
      <c r="R192" s="97"/>
      <c r="S192" s="97">
        <v>0</v>
      </c>
      <c r="T192" s="25">
        <v>0</v>
      </c>
      <c r="U192" s="188">
        <v>0</v>
      </c>
      <c r="V192" s="189">
        <f t="shared" si="12"/>
        <v>0</v>
      </c>
    </row>
    <row r="193" spans="1:22" x14ac:dyDescent="0.25">
      <c r="A193" s="181">
        <v>189</v>
      </c>
      <c r="B193" s="182">
        <f>'X. Satser pensjonstilskudd'!B193</f>
        <v>0</v>
      </c>
      <c r="C193" s="183">
        <f>'X. Satser pensjonstilskudd'!C193</f>
        <v>0</v>
      </c>
      <c r="D193" s="183" t="str">
        <f>IFERROR(_xlfn.XLOOKUP($C193,factPensjon[Virksomhetsnr.],factPensjon[Forpliktelser]),"")</f>
        <v/>
      </c>
      <c r="E193" s="18">
        <f>SUMIFS(BasilRadata[Heltidsplasser
0-2],BasilRadata[År],'0. Oppsett'!$C$9,BasilRadata[1B. Organisasjonsnummer:],$C193)</f>
        <v>0</v>
      </c>
      <c r="F193" s="23">
        <f>'4. Selvkost og satser'!$B$55</f>
        <v>316180.61632690748</v>
      </c>
      <c r="G193" s="18">
        <f>SUMIFS(BasilRadata[Heltidsplasser
3-6],BasilRadata[År],'0. Oppsett'!$C$9,BasilRadata[1B. Organisasjonsnummer:],$C193)</f>
        <v>0</v>
      </c>
      <c r="H193" s="23">
        <f>'4. Selvkost og satser'!$B$56</f>
        <v>170582.7774748485</v>
      </c>
      <c r="I193" s="185">
        <f t="shared" si="9"/>
        <v>0</v>
      </c>
      <c r="J193" s="184">
        <f>SUMIFS(BasilRadata[8E. Oppgi antall årsverk barnehagen har pensjonsforpliktelser for:],'1. BASIL-rådata'!$I$3:$I$500,'X. Satser pensjonstilskudd'!$C193,BasilRadata[År],'0. Oppsett'!$C$9)</f>
        <v>0</v>
      </c>
      <c r="K193" s="184" t="str">
        <f>_xlfn.XLOOKUP($C193,'X. Satser pensjonstilskudd'!$C$5:$C$224,'X. Satser pensjonstilskudd'!$I$5:$I$224)</f>
        <v/>
      </c>
      <c r="L193" s="73" t="e">
        <f t="shared" si="10"/>
        <v>#VALUE!</v>
      </c>
      <c r="M193" s="186">
        <f t="shared" si="11"/>
        <v>0</v>
      </c>
      <c r="N193" s="187">
        <f>IFERROR(M193*'0. Oppsett'!$C$30,0)</f>
        <v>0</v>
      </c>
      <c r="O193" s="25">
        <v>0</v>
      </c>
      <c r="P193" s="97"/>
      <c r="Q193" s="97"/>
      <c r="R193" s="97"/>
      <c r="S193" s="97">
        <v>0</v>
      </c>
      <c r="T193" s="25">
        <v>0</v>
      </c>
      <c r="U193" s="188">
        <v>0</v>
      </c>
      <c r="V193" s="189">
        <f t="shared" si="12"/>
        <v>0</v>
      </c>
    </row>
    <row r="194" spans="1:22" x14ac:dyDescent="0.25">
      <c r="A194" s="181">
        <v>190</v>
      </c>
      <c r="B194" s="182">
        <f>'X. Satser pensjonstilskudd'!B194</f>
        <v>0</v>
      </c>
      <c r="C194" s="183">
        <f>'X. Satser pensjonstilskudd'!C194</f>
        <v>0</v>
      </c>
      <c r="D194" s="183" t="str">
        <f>IFERROR(_xlfn.XLOOKUP($C194,factPensjon[Virksomhetsnr.],factPensjon[Forpliktelser]),"")</f>
        <v/>
      </c>
      <c r="E194" s="18">
        <f>SUMIFS(BasilRadata[Heltidsplasser
0-2],BasilRadata[År],'0. Oppsett'!$C$9,BasilRadata[1B. Organisasjonsnummer:],$C194)</f>
        <v>0</v>
      </c>
      <c r="F194" s="23">
        <f>'4. Selvkost og satser'!$B$55</f>
        <v>316180.61632690748</v>
      </c>
      <c r="G194" s="18">
        <f>SUMIFS(BasilRadata[Heltidsplasser
3-6],BasilRadata[År],'0. Oppsett'!$C$9,BasilRadata[1B. Organisasjonsnummer:],$C194)</f>
        <v>0</v>
      </c>
      <c r="H194" s="23">
        <f>'4. Selvkost og satser'!$B$56</f>
        <v>170582.7774748485</v>
      </c>
      <c r="I194" s="185">
        <f t="shared" si="9"/>
        <v>0</v>
      </c>
      <c r="J194" s="184">
        <f>SUMIFS(BasilRadata[8E. Oppgi antall årsverk barnehagen har pensjonsforpliktelser for:],'1. BASIL-rådata'!$I$3:$I$500,'X. Satser pensjonstilskudd'!$C194,BasilRadata[År],'0. Oppsett'!$C$9)</f>
        <v>0</v>
      </c>
      <c r="K194" s="184" t="str">
        <f>_xlfn.XLOOKUP($C194,'X. Satser pensjonstilskudd'!$C$5:$C$224,'X. Satser pensjonstilskudd'!$I$5:$I$224)</f>
        <v/>
      </c>
      <c r="L194" s="73" t="e">
        <f t="shared" si="10"/>
        <v>#VALUE!</v>
      </c>
      <c r="M194" s="186">
        <f t="shared" si="11"/>
        <v>0</v>
      </c>
      <c r="N194" s="187">
        <f>IFERROR(M194*'0. Oppsett'!$C$30,0)</f>
        <v>0</v>
      </c>
      <c r="O194" s="25">
        <v>0</v>
      </c>
      <c r="P194" s="97"/>
      <c r="Q194" s="97"/>
      <c r="R194" s="97"/>
      <c r="S194" s="97">
        <v>0</v>
      </c>
      <c r="T194" s="25">
        <v>0</v>
      </c>
      <c r="U194" s="188">
        <v>0</v>
      </c>
      <c r="V194" s="189">
        <f t="shared" si="12"/>
        <v>0</v>
      </c>
    </row>
    <row r="195" spans="1:22" x14ac:dyDescent="0.25">
      <c r="A195" s="181">
        <v>191</v>
      </c>
      <c r="B195" s="182">
        <f>'X. Satser pensjonstilskudd'!B195</f>
        <v>0</v>
      </c>
      <c r="C195" s="183">
        <f>'X. Satser pensjonstilskudd'!C195</f>
        <v>0</v>
      </c>
      <c r="D195" s="183" t="str">
        <f>IFERROR(_xlfn.XLOOKUP($C195,factPensjon[Virksomhetsnr.],factPensjon[Forpliktelser]),"")</f>
        <v/>
      </c>
      <c r="E195" s="18">
        <f>SUMIFS(BasilRadata[Heltidsplasser
0-2],BasilRadata[År],'0. Oppsett'!$C$9,BasilRadata[1B. Organisasjonsnummer:],$C195)</f>
        <v>0</v>
      </c>
      <c r="F195" s="23">
        <f>'4. Selvkost og satser'!$B$55</f>
        <v>316180.61632690748</v>
      </c>
      <c r="G195" s="18">
        <f>SUMIFS(BasilRadata[Heltidsplasser
3-6],BasilRadata[År],'0. Oppsett'!$C$9,BasilRadata[1B. Organisasjonsnummer:],$C195)</f>
        <v>0</v>
      </c>
      <c r="H195" s="23">
        <f>'4. Selvkost og satser'!$B$56</f>
        <v>170582.7774748485</v>
      </c>
      <c r="I195" s="185">
        <f t="shared" si="9"/>
        <v>0</v>
      </c>
      <c r="J195" s="184">
        <f>SUMIFS(BasilRadata[8E. Oppgi antall årsverk barnehagen har pensjonsforpliktelser for:],'1. BASIL-rådata'!$I$3:$I$500,'X. Satser pensjonstilskudd'!$C195,BasilRadata[År],'0. Oppsett'!$C$9)</f>
        <v>0</v>
      </c>
      <c r="K195" s="184" t="str">
        <f>_xlfn.XLOOKUP($C195,'X. Satser pensjonstilskudd'!$C$5:$C$224,'X. Satser pensjonstilskudd'!$I$5:$I$224)</f>
        <v/>
      </c>
      <c r="L195" s="73" t="e">
        <f t="shared" si="10"/>
        <v>#VALUE!</v>
      </c>
      <c r="M195" s="186">
        <f t="shared" si="11"/>
        <v>0</v>
      </c>
      <c r="N195" s="187">
        <f>IFERROR(M195*'0. Oppsett'!$C$30,0)</f>
        <v>0</v>
      </c>
      <c r="O195" s="25">
        <v>0</v>
      </c>
      <c r="P195" s="97"/>
      <c r="Q195" s="97"/>
      <c r="R195" s="97"/>
      <c r="S195" s="97">
        <v>0</v>
      </c>
      <c r="T195" s="25">
        <v>0</v>
      </c>
      <c r="U195" s="188">
        <v>0</v>
      </c>
      <c r="V195" s="189">
        <f t="shared" si="12"/>
        <v>0</v>
      </c>
    </row>
    <row r="196" spans="1:22" x14ac:dyDescent="0.25">
      <c r="A196" s="181">
        <v>192</v>
      </c>
      <c r="B196" s="182">
        <f>'X. Satser pensjonstilskudd'!B196</f>
        <v>0</v>
      </c>
      <c r="C196" s="183">
        <f>'X. Satser pensjonstilskudd'!C196</f>
        <v>0</v>
      </c>
      <c r="D196" s="183" t="str">
        <f>IFERROR(_xlfn.XLOOKUP($C196,factPensjon[Virksomhetsnr.],factPensjon[Forpliktelser]),"")</f>
        <v/>
      </c>
      <c r="E196" s="18">
        <f>SUMIFS(BasilRadata[Heltidsplasser
0-2],BasilRadata[År],'0. Oppsett'!$C$9,BasilRadata[1B. Organisasjonsnummer:],$C196)</f>
        <v>0</v>
      </c>
      <c r="F196" s="23">
        <f>'4. Selvkost og satser'!$B$55</f>
        <v>316180.61632690748</v>
      </c>
      <c r="G196" s="18">
        <f>SUMIFS(BasilRadata[Heltidsplasser
3-6],BasilRadata[År],'0. Oppsett'!$C$9,BasilRadata[1B. Organisasjonsnummer:],$C196)</f>
        <v>0</v>
      </c>
      <c r="H196" s="23">
        <f>'4. Selvkost og satser'!$B$56</f>
        <v>170582.7774748485</v>
      </c>
      <c r="I196" s="185">
        <f t="shared" si="9"/>
        <v>0</v>
      </c>
      <c r="J196" s="184">
        <f>SUMIFS(BasilRadata[8E. Oppgi antall årsverk barnehagen har pensjonsforpliktelser for:],'1. BASIL-rådata'!$I$3:$I$500,'X. Satser pensjonstilskudd'!$C196,BasilRadata[År],'0. Oppsett'!$C$9)</f>
        <v>0</v>
      </c>
      <c r="K196" s="184" t="str">
        <f>_xlfn.XLOOKUP($C196,'X. Satser pensjonstilskudd'!$C$5:$C$224,'X. Satser pensjonstilskudd'!$I$5:$I$224)</f>
        <v/>
      </c>
      <c r="L196" s="73" t="e">
        <f t="shared" si="10"/>
        <v>#VALUE!</v>
      </c>
      <c r="M196" s="186">
        <f t="shared" si="11"/>
        <v>0</v>
      </c>
      <c r="N196" s="187">
        <f>IFERROR(M196*'0. Oppsett'!$C$30,0)</f>
        <v>0</v>
      </c>
      <c r="O196" s="25">
        <v>0</v>
      </c>
      <c r="P196" s="97"/>
      <c r="Q196" s="97"/>
      <c r="R196" s="97"/>
      <c r="S196" s="97">
        <v>0</v>
      </c>
      <c r="T196" s="25">
        <v>0</v>
      </c>
      <c r="U196" s="188">
        <v>0</v>
      </c>
      <c r="V196" s="189">
        <f t="shared" si="12"/>
        <v>0</v>
      </c>
    </row>
    <row r="197" spans="1:22" x14ac:dyDescent="0.25">
      <c r="A197" s="181">
        <v>193</v>
      </c>
      <c r="B197" s="182">
        <f>'X. Satser pensjonstilskudd'!B197</f>
        <v>0</v>
      </c>
      <c r="C197" s="183">
        <f>'X. Satser pensjonstilskudd'!C197</f>
        <v>0</v>
      </c>
      <c r="D197" s="183" t="str">
        <f>IFERROR(_xlfn.XLOOKUP($C197,factPensjon[Virksomhetsnr.],factPensjon[Forpliktelser]),"")</f>
        <v/>
      </c>
      <c r="E197" s="18">
        <f>SUMIFS(BasilRadata[Heltidsplasser
0-2],BasilRadata[År],'0. Oppsett'!$C$9,BasilRadata[1B. Organisasjonsnummer:],$C197)</f>
        <v>0</v>
      </c>
      <c r="F197" s="23">
        <f>'4. Selvkost og satser'!$B$55</f>
        <v>316180.61632690748</v>
      </c>
      <c r="G197" s="18">
        <f>SUMIFS(BasilRadata[Heltidsplasser
3-6],BasilRadata[År],'0. Oppsett'!$C$9,BasilRadata[1B. Organisasjonsnummer:],$C197)</f>
        <v>0</v>
      </c>
      <c r="H197" s="23">
        <f>'4. Selvkost og satser'!$B$56</f>
        <v>170582.7774748485</v>
      </c>
      <c r="I197" s="185">
        <f t="shared" ref="I197:I225" si="13">IFERROR(IF(B197="",0,E197*F197+G197*H197),0)</f>
        <v>0</v>
      </c>
      <c r="J197" s="184">
        <f>SUMIFS(BasilRadata[8E. Oppgi antall årsverk barnehagen har pensjonsforpliktelser for:],'1. BASIL-rådata'!$I$3:$I$500,'X. Satser pensjonstilskudd'!$C197,BasilRadata[År],'0. Oppsett'!$C$9)</f>
        <v>0</v>
      </c>
      <c r="K197" s="184" t="str">
        <f>_xlfn.XLOOKUP($C197,'X. Satser pensjonstilskudd'!$C$5:$C$224,'X. Satser pensjonstilskudd'!$I$5:$I$224)</f>
        <v/>
      </c>
      <c r="L197" s="73" t="e">
        <f t="shared" ref="L197:L225" si="14">K197*J197</f>
        <v>#VALUE!</v>
      </c>
      <c r="M197" s="186">
        <f t="shared" ref="M197:M225" si="15">E197+G197</f>
        <v>0</v>
      </c>
      <c r="N197" s="187">
        <f>IFERROR(M197*'0. Oppsett'!$C$30,0)</f>
        <v>0</v>
      </c>
      <c r="O197" s="25">
        <v>0</v>
      </c>
      <c r="P197" s="97"/>
      <c r="Q197" s="97"/>
      <c r="R197" s="97"/>
      <c r="S197" s="97">
        <v>0</v>
      </c>
      <c r="T197" s="25">
        <v>0</v>
      </c>
      <c r="U197" s="188">
        <v>0</v>
      </c>
      <c r="V197" s="189">
        <f t="shared" si="12"/>
        <v>0</v>
      </c>
    </row>
    <row r="198" spans="1:22" x14ac:dyDescent="0.25">
      <c r="A198" s="181">
        <v>194</v>
      </c>
      <c r="B198" s="182">
        <f>'X. Satser pensjonstilskudd'!B198</f>
        <v>0</v>
      </c>
      <c r="C198" s="183">
        <f>'X. Satser pensjonstilskudd'!C198</f>
        <v>0</v>
      </c>
      <c r="D198" s="183" t="str">
        <f>IFERROR(_xlfn.XLOOKUP($C198,factPensjon[Virksomhetsnr.],factPensjon[Forpliktelser]),"")</f>
        <v/>
      </c>
      <c r="E198" s="18">
        <f>SUMIFS(BasilRadata[Heltidsplasser
0-2],BasilRadata[År],'0. Oppsett'!$C$9,BasilRadata[1B. Organisasjonsnummer:],$C198)</f>
        <v>0</v>
      </c>
      <c r="F198" s="23">
        <f>'4. Selvkost og satser'!$B$55</f>
        <v>316180.61632690748</v>
      </c>
      <c r="G198" s="18">
        <f>SUMIFS(BasilRadata[Heltidsplasser
3-6],BasilRadata[År],'0. Oppsett'!$C$9,BasilRadata[1B. Organisasjonsnummer:],$C198)</f>
        <v>0</v>
      </c>
      <c r="H198" s="23">
        <f>'4. Selvkost og satser'!$B$56</f>
        <v>170582.7774748485</v>
      </c>
      <c r="I198" s="185">
        <f t="shared" si="13"/>
        <v>0</v>
      </c>
      <c r="J198" s="184">
        <f>SUMIFS(BasilRadata[8E. Oppgi antall årsverk barnehagen har pensjonsforpliktelser for:],'1. BASIL-rådata'!$I$3:$I$500,'X. Satser pensjonstilskudd'!$C198,BasilRadata[År],'0. Oppsett'!$C$9)</f>
        <v>0</v>
      </c>
      <c r="K198" s="184" t="str">
        <f>_xlfn.XLOOKUP($C198,'X. Satser pensjonstilskudd'!$C$5:$C$224,'X. Satser pensjonstilskudd'!$I$5:$I$224)</f>
        <v/>
      </c>
      <c r="L198" s="73" t="e">
        <f t="shared" si="14"/>
        <v>#VALUE!</v>
      </c>
      <c r="M198" s="186">
        <f t="shared" si="15"/>
        <v>0</v>
      </c>
      <c r="N198" s="187">
        <f>IFERROR(M198*'0. Oppsett'!$C$30,0)</f>
        <v>0</v>
      </c>
      <c r="O198" s="25">
        <v>0</v>
      </c>
      <c r="P198" s="97"/>
      <c r="Q198" s="97"/>
      <c r="R198" s="97"/>
      <c r="S198" s="97">
        <v>0</v>
      </c>
      <c r="T198" s="25">
        <v>0</v>
      </c>
      <c r="U198" s="188">
        <v>0</v>
      </c>
      <c r="V198" s="189">
        <f t="shared" si="12"/>
        <v>0</v>
      </c>
    </row>
    <row r="199" spans="1:22" x14ac:dyDescent="0.25">
      <c r="A199" s="181">
        <v>195</v>
      </c>
      <c r="B199" s="182">
        <f>'X. Satser pensjonstilskudd'!B199</f>
        <v>0</v>
      </c>
      <c r="C199" s="183">
        <f>'X. Satser pensjonstilskudd'!C199</f>
        <v>0</v>
      </c>
      <c r="D199" s="183" t="str">
        <f>IFERROR(_xlfn.XLOOKUP($C199,factPensjon[Virksomhetsnr.],factPensjon[Forpliktelser]),"")</f>
        <v/>
      </c>
      <c r="E199" s="18">
        <f>SUMIFS(BasilRadata[Heltidsplasser
0-2],BasilRadata[År],'0. Oppsett'!$C$9,BasilRadata[1B. Organisasjonsnummer:],$C199)</f>
        <v>0</v>
      </c>
      <c r="F199" s="23">
        <f>'4. Selvkost og satser'!$B$55</f>
        <v>316180.61632690748</v>
      </c>
      <c r="G199" s="18">
        <f>SUMIFS(BasilRadata[Heltidsplasser
3-6],BasilRadata[År],'0. Oppsett'!$C$9,BasilRadata[1B. Organisasjonsnummer:],$C199)</f>
        <v>0</v>
      </c>
      <c r="H199" s="23">
        <f>'4. Selvkost og satser'!$B$56</f>
        <v>170582.7774748485</v>
      </c>
      <c r="I199" s="185">
        <f t="shared" si="13"/>
        <v>0</v>
      </c>
      <c r="J199" s="184">
        <f>SUMIFS(BasilRadata[8E. Oppgi antall årsverk barnehagen har pensjonsforpliktelser for:],'1. BASIL-rådata'!$I$3:$I$500,'X. Satser pensjonstilskudd'!$C199,BasilRadata[År],'0. Oppsett'!$C$9)</f>
        <v>0</v>
      </c>
      <c r="K199" s="184" t="str">
        <f>_xlfn.XLOOKUP($C199,'X. Satser pensjonstilskudd'!$C$5:$C$224,'X. Satser pensjonstilskudd'!$I$5:$I$224)</f>
        <v/>
      </c>
      <c r="L199" s="73" t="e">
        <f t="shared" si="14"/>
        <v>#VALUE!</v>
      </c>
      <c r="M199" s="186">
        <f t="shared" si="15"/>
        <v>0</v>
      </c>
      <c r="N199" s="187">
        <f>IFERROR(M199*'0. Oppsett'!$C$30,0)</f>
        <v>0</v>
      </c>
      <c r="O199" s="25">
        <v>0</v>
      </c>
      <c r="P199" s="97"/>
      <c r="Q199" s="97"/>
      <c r="R199" s="97"/>
      <c r="S199" s="97">
        <v>0</v>
      </c>
      <c r="T199" s="25">
        <v>0</v>
      </c>
      <c r="U199" s="188">
        <v>0</v>
      </c>
      <c r="V199" s="189">
        <f t="shared" si="12"/>
        <v>0</v>
      </c>
    </row>
    <row r="200" spans="1:22" x14ac:dyDescent="0.25">
      <c r="A200" s="181">
        <v>196</v>
      </c>
      <c r="B200" s="182">
        <f>'X. Satser pensjonstilskudd'!B200</f>
        <v>0</v>
      </c>
      <c r="C200" s="183">
        <f>'X. Satser pensjonstilskudd'!C200</f>
        <v>0</v>
      </c>
      <c r="D200" s="183" t="str">
        <f>IFERROR(_xlfn.XLOOKUP($C200,factPensjon[Virksomhetsnr.],factPensjon[Forpliktelser]),"")</f>
        <v/>
      </c>
      <c r="E200" s="18">
        <f>SUMIFS(BasilRadata[Heltidsplasser
0-2],BasilRadata[År],'0. Oppsett'!$C$9,BasilRadata[1B. Organisasjonsnummer:],$C200)</f>
        <v>0</v>
      </c>
      <c r="F200" s="23">
        <f>'4. Selvkost og satser'!$B$55</f>
        <v>316180.61632690748</v>
      </c>
      <c r="G200" s="18">
        <f>SUMIFS(BasilRadata[Heltidsplasser
3-6],BasilRadata[År],'0. Oppsett'!$C$9,BasilRadata[1B. Organisasjonsnummer:],$C200)</f>
        <v>0</v>
      </c>
      <c r="H200" s="23">
        <f>'4. Selvkost og satser'!$B$56</f>
        <v>170582.7774748485</v>
      </c>
      <c r="I200" s="185">
        <f t="shared" si="13"/>
        <v>0</v>
      </c>
      <c r="J200" s="184">
        <f>SUMIFS(BasilRadata[8E. Oppgi antall årsverk barnehagen har pensjonsforpliktelser for:],'1. BASIL-rådata'!$I$3:$I$500,'X. Satser pensjonstilskudd'!$C200,BasilRadata[År],'0. Oppsett'!$C$9)</f>
        <v>0</v>
      </c>
      <c r="K200" s="184" t="str">
        <f>_xlfn.XLOOKUP($C200,'X. Satser pensjonstilskudd'!$C$5:$C$224,'X. Satser pensjonstilskudd'!$I$5:$I$224)</f>
        <v/>
      </c>
      <c r="L200" s="73" t="e">
        <f t="shared" si="14"/>
        <v>#VALUE!</v>
      </c>
      <c r="M200" s="186">
        <f t="shared" si="15"/>
        <v>0</v>
      </c>
      <c r="N200" s="187">
        <f>IFERROR(M200*'0. Oppsett'!$C$30,0)</f>
        <v>0</v>
      </c>
      <c r="O200" s="25">
        <v>0</v>
      </c>
      <c r="P200" s="97"/>
      <c r="Q200" s="97"/>
      <c r="R200" s="97"/>
      <c r="S200" s="97">
        <v>0</v>
      </c>
      <c r="T200" s="25">
        <v>0</v>
      </c>
      <c r="U200" s="188">
        <v>0</v>
      </c>
      <c r="V200" s="189">
        <f t="shared" si="12"/>
        <v>0</v>
      </c>
    </row>
    <row r="201" spans="1:22" x14ac:dyDescent="0.25">
      <c r="A201" s="181">
        <v>197</v>
      </c>
      <c r="B201" s="182">
        <f>'X. Satser pensjonstilskudd'!B201</f>
        <v>0</v>
      </c>
      <c r="C201" s="183">
        <f>'X. Satser pensjonstilskudd'!C201</f>
        <v>0</v>
      </c>
      <c r="D201" s="183" t="str">
        <f>IFERROR(_xlfn.XLOOKUP($C201,factPensjon[Virksomhetsnr.],factPensjon[Forpliktelser]),"")</f>
        <v/>
      </c>
      <c r="E201" s="18">
        <f>SUMIFS(BasilRadata[Heltidsplasser
0-2],BasilRadata[År],'0. Oppsett'!$C$9,BasilRadata[1B. Organisasjonsnummer:],$C201)</f>
        <v>0</v>
      </c>
      <c r="F201" s="23">
        <f>'4. Selvkost og satser'!$B$55</f>
        <v>316180.61632690748</v>
      </c>
      <c r="G201" s="18">
        <f>SUMIFS(BasilRadata[Heltidsplasser
3-6],BasilRadata[År],'0. Oppsett'!$C$9,BasilRadata[1B. Organisasjonsnummer:],$C201)</f>
        <v>0</v>
      </c>
      <c r="H201" s="23">
        <f>'4. Selvkost og satser'!$B$56</f>
        <v>170582.7774748485</v>
      </c>
      <c r="I201" s="185">
        <f t="shared" si="13"/>
        <v>0</v>
      </c>
      <c r="J201" s="184">
        <f>SUMIFS(BasilRadata[8E. Oppgi antall årsverk barnehagen har pensjonsforpliktelser for:],'1. BASIL-rådata'!$I$3:$I$500,'X. Satser pensjonstilskudd'!$C201,BasilRadata[År],'0. Oppsett'!$C$9)</f>
        <v>0</v>
      </c>
      <c r="K201" s="184" t="str">
        <f>_xlfn.XLOOKUP($C201,'X. Satser pensjonstilskudd'!$C$5:$C$224,'X. Satser pensjonstilskudd'!$I$5:$I$224)</f>
        <v/>
      </c>
      <c r="L201" s="73" t="e">
        <f t="shared" si="14"/>
        <v>#VALUE!</v>
      </c>
      <c r="M201" s="186">
        <f t="shared" si="15"/>
        <v>0</v>
      </c>
      <c r="N201" s="187">
        <f>IFERROR(M201*'0. Oppsett'!$C$30,0)</f>
        <v>0</v>
      </c>
      <c r="O201" s="25">
        <v>0</v>
      </c>
      <c r="P201" s="97"/>
      <c r="Q201" s="97"/>
      <c r="R201" s="97"/>
      <c r="S201" s="97">
        <v>0</v>
      </c>
      <c r="T201" s="25">
        <v>0</v>
      </c>
      <c r="U201" s="188">
        <v>0</v>
      </c>
      <c r="V201" s="189">
        <f t="shared" si="12"/>
        <v>0</v>
      </c>
    </row>
    <row r="202" spans="1:22" x14ac:dyDescent="0.25">
      <c r="A202" s="181">
        <v>198</v>
      </c>
      <c r="B202" s="182">
        <f>'X. Satser pensjonstilskudd'!B202</f>
        <v>0</v>
      </c>
      <c r="C202" s="183">
        <f>'X. Satser pensjonstilskudd'!C202</f>
        <v>0</v>
      </c>
      <c r="D202" s="183" t="str">
        <f>IFERROR(_xlfn.XLOOKUP($C202,factPensjon[Virksomhetsnr.],factPensjon[Forpliktelser]),"")</f>
        <v/>
      </c>
      <c r="E202" s="18">
        <f>SUMIFS(BasilRadata[Heltidsplasser
0-2],BasilRadata[År],'0. Oppsett'!$C$9,BasilRadata[1B. Organisasjonsnummer:],$C202)</f>
        <v>0</v>
      </c>
      <c r="F202" s="23">
        <f>'4. Selvkost og satser'!$B$55</f>
        <v>316180.61632690748</v>
      </c>
      <c r="G202" s="18">
        <f>SUMIFS(BasilRadata[Heltidsplasser
3-6],BasilRadata[År],'0. Oppsett'!$C$9,BasilRadata[1B. Organisasjonsnummer:],$C202)</f>
        <v>0</v>
      </c>
      <c r="H202" s="23">
        <f>'4. Selvkost og satser'!$B$56</f>
        <v>170582.7774748485</v>
      </c>
      <c r="I202" s="185">
        <f t="shared" si="13"/>
        <v>0</v>
      </c>
      <c r="J202" s="184">
        <f>SUMIFS(BasilRadata[8E. Oppgi antall årsverk barnehagen har pensjonsforpliktelser for:],'1. BASIL-rådata'!$I$3:$I$500,'X. Satser pensjonstilskudd'!$C202,BasilRadata[År],'0. Oppsett'!$C$9)</f>
        <v>0</v>
      </c>
      <c r="K202" s="184" t="str">
        <f>_xlfn.XLOOKUP($C202,'X. Satser pensjonstilskudd'!$C$5:$C$224,'X. Satser pensjonstilskudd'!$I$5:$I$224)</f>
        <v/>
      </c>
      <c r="L202" s="73" t="e">
        <f t="shared" si="14"/>
        <v>#VALUE!</v>
      </c>
      <c r="M202" s="186">
        <f t="shared" si="15"/>
        <v>0</v>
      </c>
      <c r="N202" s="187">
        <f>IFERROR(M202*'0. Oppsett'!$C$30,0)</f>
        <v>0</v>
      </c>
      <c r="O202" s="25">
        <v>0</v>
      </c>
      <c r="P202" s="97"/>
      <c r="Q202" s="97"/>
      <c r="R202" s="97"/>
      <c r="S202" s="97">
        <v>0</v>
      </c>
      <c r="T202" s="25">
        <v>0</v>
      </c>
      <c r="U202" s="188">
        <v>0</v>
      </c>
      <c r="V202" s="189">
        <f t="shared" si="12"/>
        <v>0</v>
      </c>
    </row>
    <row r="203" spans="1:22" x14ac:dyDescent="0.25">
      <c r="A203" s="181">
        <v>199</v>
      </c>
      <c r="B203" s="182">
        <f>'X. Satser pensjonstilskudd'!B203</f>
        <v>0</v>
      </c>
      <c r="C203" s="183">
        <f>'X. Satser pensjonstilskudd'!C203</f>
        <v>0</v>
      </c>
      <c r="D203" s="183" t="str">
        <f>IFERROR(_xlfn.XLOOKUP($C203,factPensjon[Virksomhetsnr.],factPensjon[Forpliktelser]),"")</f>
        <v/>
      </c>
      <c r="E203" s="18">
        <f>SUMIFS(BasilRadata[Heltidsplasser
0-2],BasilRadata[År],'0. Oppsett'!$C$9,BasilRadata[1B. Organisasjonsnummer:],$C203)</f>
        <v>0</v>
      </c>
      <c r="F203" s="23">
        <f>'4. Selvkost og satser'!$B$55</f>
        <v>316180.61632690748</v>
      </c>
      <c r="G203" s="18">
        <f>SUMIFS(BasilRadata[Heltidsplasser
3-6],BasilRadata[År],'0. Oppsett'!$C$9,BasilRadata[1B. Organisasjonsnummer:],$C203)</f>
        <v>0</v>
      </c>
      <c r="H203" s="23">
        <f>'4. Selvkost og satser'!$B$56</f>
        <v>170582.7774748485</v>
      </c>
      <c r="I203" s="185">
        <f t="shared" si="13"/>
        <v>0</v>
      </c>
      <c r="J203" s="184">
        <f>SUMIFS(BasilRadata[8E. Oppgi antall årsverk barnehagen har pensjonsforpliktelser for:],'1. BASIL-rådata'!$I$3:$I$500,'X. Satser pensjonstilskudd'!$C203,BasilRadata[År],'0. Oppsett'!$C$9)</f>
        <v>0</v>
      </c>
      <c r="K203" s="184" t="str">
        <f>_xlfn.XLOOKUP($C203,'X. Satser pensjonstilskudd'!$C$5:$C$224,'X. Satser pensjonstilskudd'!$I$5:$I$224)</f>
        <v/>
      </c>
      <c r="L203" s="73" t="e">
        <f t="shared" si="14"/>
        <v>#VALUE!</v>
      </c>
      <c r="M203" s="186">
        <f t="shared" si="15"/>
        <v>0</v>
      </c>
      <c r="N203" s="187">
        <f>IFERROR(M203*'0. Oppsett'!$C$30,0)</f>
        <v>0</v>
      </c>
      <c r="O203" s="25">
        <v>0</v>
      </c>
      <c r="P203" s="97"/>
      <c r="Q203" s="97"/>
      <c r="R203" s="97"/>
      <c r="S203" s="97">
        <v>0</v>
      </c>
      <c r="T203" s="25">
        <v>0</v>
      </c>
      <c r="U203" s="188">
        <v>0</v>
      </c>
      <c r="V203" s="189">
        <f t="shared" ref="V203:V224" si="16">IFERROR(IF(B203="",0,I203+K203+N203+O203+T203+U203),0)</f>
        <v>0</v>
      </c>
    </row>
    <row r="204" spans="1:22" x14ac:dyDescent="0.25">
      <c r="A204" s="181">
        <v>200</v>
      </c>
      <c r="B204" s="182">
        <f>'X. Satser pensjonstilskudd'!B204</f>
        <v>0</v>
      </c>
      <c r="C204" s="183">
        <f>'X. Satser pensjonstilskudd'!C204</f>
        <v>0</v>
      </c>
      <c r="D204" s="183" t="str">
        <f>IFERROR(_xlfn.XLOOKUP($C204,factPensjon[Virksomhetsnr.],factPensjon[Forpliktelser]),"")</f>
        <v/>
      </c>
      <c r="E204" s="18">
        <f>SUMIFS(BasilRadata[Heltidsplasser
0-2],BasilRadata[År],'0. Oppsett'!$C$9,BasilRadata[1B. Organisasjonsnummer:],$C204)</f>
        <v>0</v>
      </c>
      <c r="F204" s="23">
        <f>'4. Selvkost og satser'!$B$55</f>
        <v>316180.61632690748</v>
      </c>
      <c r="G204" s="18">
        <f>SUMIFS(BasilRadata[Heltidsplasser
3-6],BasilRadata[År],'0. Oppsett'!$C$9,BasilRadata[1B. Organisasjonsnummer:],$C204)</f>
        <v>0</v>
      </c>
      <c r="H204" s="23">
        <f>'4. Selvkost og satser'!$B$56</f>
        <v>170582.7774748485</v>
      </c>
      <c r="I204" s="185">
        <f t="shared" si="13"/>
        <v>0</v>
      </c>
      <c r="J204" s="184">
        <f>SUMIFS(BasilRadata[8E. Oppgi antall årsverk barnehagen har pensjonsforpliktelser for:],'1. BASIL-rådata'!$I$3:$I$500,'X. Satser pensjonstilskudd'!$C204,BasilRadata[År],'0. Oppsett'!$C$9)</f>
        <v>0</v>
      </c>
      <c r="K204" s="184" t="str">
        <f>_xlfn.XLOOKUP($C204,'X. Satser pensjonstilskudd'!$C$5:$C$224,'X. Satser pensjonstilskudd'!$I$5:$I$224)</f>
        <v/>
      </c>
      <c r="L204" s="73" t="e">
        <f t="shared" si="14"/>
        <v>#VALUE!</v>
      </c>
      <c r="M204" s="186">
        <f t="shared" si="15"/>
        <v>0</v>
      </c>
      <c r="N204" s="187">
        <f>IFERROR(M204*'0. Oppsett'!$C$30,0)</f>
        <v>0</v>
      </c>
      <c r="O204" s="25">
        <v>0</v>
      </c>
      <c r="P204" s="97"/>
      <c r="Q204" s="97"/>
      <c r="R204" s="97"/>
      <c r="S204" s="97">
        <v>0</v>
      </c>
      <c r="T204" s="25">
        <v>0</v>
      </c>
      <c r="U204" s="188">
        <v>0</v>
      </c>
      <c r="V204" s="189">
        <f t="shared" si="16"/>
        <v>0</v>
      </c>
    </row>
    <row r="205" spans="1:22" x14ac:dyDescent="0.25">
      <c r="A205" s="181">
        <v>201</v>
      </c>
      <c r="B205" s="182">
        <f>'X. Satser pensjonstilskudd'!B205</f>
        <v>0</v>
      </c>
      <c r="C205" s="183">
        <f>'X. Satser pensjonstilskudd'!C205</f>
        <v>0</v>
      </c>
      <c r="D205" s="183" t="str">
        <f>IFERROR(_xlfn.XLOOKUP($C205,factPensjon[Virksomhetsnr.],factPensjon[Forpliktelser]),"")</f>
        <v/>
      </c>
      <c r="E205" s="18">
        <f>SUMIFS(BasilRadata[Heltidsplasser
0-2],BasilRadata[År],'0. Oppsett'!$C$9,BasilRadata[1B. Organisasjonsnummer:],$C205)</f>
        <v>0</v>
      </c>
      <c r="F205" s="23">
        <f>'4. Selvkost og satser'!$B$55</f>
        <v>316180.61632690748</v>
      </c>
      <c r="G205" s="18">
        <f>SUMIFS(BasilRadata[Heltidsplasser
3-6],BasilRadata[År],'0. Oppsett'!$C$9,BasilRadata[1B. Organisasjonsnummer:],$C205)</f>
        <v>0</v>
      </c>
      <c r="H205" s="23">
        <f>'4. Selvkost og satser'!$B$56</f>
        <v>170582.7774748485</v>
      </c>
      <c r="I205" s="185">
        <f t="shared" si="13"/>
        <v>0</v>
      </c>
      <c r="J205" s="184">
        <f>SUMIFS(BasilRadata[8E. Oppgi antall årsverk barnehagen har pensjonsforpliktelser for:],'1. BASIL-rådata'!$I$3:$I$500,'X. Satser pensjonstilskudd'!$C205,BasilRadata[År],'0. Oppsett'!$C$9)</f>
        <v>0</v>
      </c>
      <c r="K205" s="184" t="str">
        <f>_xlfn.XLOOKUP($C205,'X. Satser pensjonstilskudd'!$C$5:$C$224,'X. Satser pensjonstilskudd'!$I$5:$I$224)</f>
        <v/>
      </c>
      <c r="L205" s="73" t="e">
        <f t="shared" si="14"/>
        <v>#VALUE!</v>
      </c>
      <c r="M205" s="186">
        <f t="shared" si="15"/>
        <v>0</v>
      </c>
      <c r="N205" s="187">
        <f>IFERROR(M205*'0. Oppsett'!$C$30,0)</f>
        <v>0</v>
      </c>
      <c r="O205" s="25">
        <v>0</v>
      </c>
      <c r="P205" s="97"/>
      <c r="Q205" s="97"/>
      <c r="R205" s="97"/>
      <c r="S205" s="97">
        <v>0</v>
      </c>
      <c r="T205" s="25">
        <v>0</v>
      </c>
      <c r="U205" s="188">
        <v>0</v>
      </c>
      <c r="V205" s="189">
        <f t="shared" si="16"/>
        <v>0</v>
      </c>
    </row>
    <row r="206" spans="1:22" x14ac:dyDescent="0.25">
      <c r="A206" s="181">
        <v>202</v>
      </c>
      <c r="B206" s="182">
        <f>'X. Satser pensjonstilskudd'!B206</f>
        <v>0</v>
      </c>
      <c r="C206" s="183">
        <f>'X. Satser pensjonstilskudd'!C206</f>
        <v>0</v>
      </c>
      <c r="D206" s="183" t="str">
        <f>IFERROR(_xlfn.XLOOKUP($C206,factPensjon[Virksomhetsnr.],factPensjon[Forpliktelser]),"")</f>
        <v/>
      </c>
      <c r="E206" s="18">
        <f>SUMIFS(BasilRadata[Heltidsplasser
0-2],BasilRadata[År],'0. Oppsett'!$C$9,BasilRadata[1B. Organisasjonsnummer:],$C206)</f>
        <v>0</v>
      </c>
      <c r="F206" s="23">
        <f>'4. Selvkost og satser'!$B$55</f>
        <v>316180.61632690748</v>
      </c>
      <c r="G206" s="18">
        <f>SUMIFS(BasilRadata[Heltidsplasser
3-6],BasilRadata[År],'0. Oppsett'!$C$9,BasilRadata[1B. Organisasjonsnummer:],$C206)</f>
        <v>0</v>
      </c>
      <c r="H206" s="23">
        <f>'4. Selvkost og satser'!$B$56</f>
        <v>170582.7774748485</v>
      </c>
      <c r="I206" s="185">
        <f t="shared" si="13"/>
        <v>0</v>
      </c>
      <c r="J206" s="184">
        <f>SUMIFS(BasilRadata[8E. Oppgi antall årsverk barnehagen har pensjonsforpliktelser for:],'1. BASIL-rådata'!$I$3:$I$500,'X. Satser pensjonstilskudd'!$C206,BasilRadata[År],'0. Oppsett'!$C$9)</f>
        <v>0</v>
      </c>
      <c r="K206" s="184" t="str">
        <f>_xlfn.XLOOKUP($C206,'X. Satser pensjonstilskudd'!$C$5:$C$224,'X. Satser pensjonstilskudd'!$I$5:$I$224)</f>
        <v/>
      </c>
      <c r="L206" s="73" t="e">
        <f t="shared" si="14"/>
        <v>#VALUE!</v>
      </c>
      <c r="M206" s="186">
        <f t="shared" si="15"/>
        <v>0</v>
      </c>
      <c r="N206" s="187">
        <f>IFERROR(M206*'0. Oppsett'!$C$30,0)</f>
        <v>0</v>
      </c>
      <c r="O206" s="25">
        <v>0</v>
      </c>
      <c r="P206" s="97"/>
      <c r="Q206" s="97"/>
      <c r="R206" s="97"/>
      <c r="S206" s="97">
        <v>0</v>
      </c>
      <c r="T206" s="25">
        <v>0</v>
      </c>
      <c r="U206" s="188">
        <v>0</v>
      </c>
      <c r="V206" s="189">
        <f t="shared" si="16"/>
        <v>0</v>
      </c>
    </row>
    <row r="207" spans="1:22" x14ac:dyDescent="0.25">
      <c r="A207" s="181">
        <v>203</v>
      </c>
      <c r="B207" s="182">
        <f>'X. Satser pensjonstilskudd'!B207</f>
        <v>0</v>
      </c>
      <c r="C207" s="183">
        <f>'X. Satser pensjonstilskudd'!C207</f>
        <v>0</v>
      </c>
      <c r="D207" s="183" t="str">
        <f>IFERROR(_xlfn.XLOOKUP($C207,factPensjon[Virksomhetsnr.],factPensjon[Forpliktelser]),"")</f>
        <v/>
      </c>
      <c r="E207" s="18">
        <f>SUMIFS(BasilRadata[Heltidsplasser
0-2],BasilRadata[År],'0. Oppsett'!$C$9,BasilRadata[1B. Organisasjonsnummer:],$C207)</f>
        <v>0</v>
      </c>
      <c r="F207" s="23">
        <f>'4. Selvkost og satser'!$B$55</f>
        <v>316180.61632690748</v>
      </c>
      <c r="G207" s="18">
        <f>SUMIFS(BasilRadata[Heltidsplasser
3-6],BasilRadata[År],'0. Oppsett'!$C$9,BasilRadata[1B. Organisasjonsnummer:],$C207)</f>
        <v>0</v>
      </c>
      <c r="H207" s="23">
        <f>'4. Selvkost og satser'!$B$56</f>
        <v>170582.7774748485</v>
      </c>
      <c r="I207" s="185">
        <f t="shared" si="13"/>
        <v>0</v>
      </c>
      <c r="J207" s="184">
        <f>SUMIFS(BasilRadata[8E. Oppgi antall årsverk barnehagen har pensjonsforpliktelser for:],'1. BASIL-rådata'!$I$3:$I$500,'X. Satser pensjonstilskudd'!$C207,BasilRadata[År],'0. Oppsett'!$C$9)</f>
        <v>0</v>
      </c>
      <c r="K207" s="184" t="str">
        <f>_xlfn.XLOOKUP($C207,'X. Satser pensjonstilskudd'!$C$5:$C$224,'X. Satser pensjonstilskudd'!$I$5:$I$224)</f>
        <v/>
      </c>
      <c r="L207" s="73" t="e">
        <f t="shared" si="14"/>
        <v>#VALUE!</v>
      </c>
      <c r="M207" s="186">
        <f t="shared" si="15"/>
        <v>0</v>
      </c>
      <c r="N207" s="187">
        <f>IFERROR(M207*'0. Oppsett'!$C$30,0)</f>
        <v>0</v>
      </c>
      <c r="O207" s="25">
        <v>0</v>
      </c>
      <c r="P207" s="97"/>
      <c r="Q207" s="97"/>
      <c r="R207" s="97"/>
      <c r="S207" s="97">
        <v>0</v>
      </c>
      <c r="T207" s="25">
        <v>0</v>
      </c>
      <c r="U207" s="188">
        <v>0</v>
      </c>
      <c r="V207" s="189">
        <f t="shared" si="16"/>
        <v>0</v>
      </c>
    </row>
    <row r="208" spans="1:22" x14ac:dyDescent="0.25">
      <c r="A208" s="181">
        <v>204</v>
      </c>
      <c r="B208" s="182">
        <f>'X. Satser pensjonstilskudd'!B208</f>
        <v>0</v>
      </c>
      <c r="C208" s="183">
        <f>'X. Satser pensjonstilskudd'!C208</f>
        <v>0</v>
      </c>
      <c r="D208" s="183" t="str">
        <f>IFERROR(_xlfn.XLOOKUP($C208,factPensjon[Virksomhetsnr.],factPensjon[Forpliktelser]),"")</f>
        <v/>
      </c>
      <c r="E208" s="18">
        <f>SUMIFS(BasilRadata[Heltidsplasser
0-2],BasilRadata[År],'0. Oppsett'!$C$9,BasilRadata[1B. Organisasjonsnummer:],$C208)</f>
        <v>0</v>
      </c>
      <c r="F208" s="23">
        <f>'4. Selvkost og satser'!$B$55</f>
        <v>316180.61632690748</v>
      </c>
      <c r="G208" s="18">
        <f>SUMIFS(BasilRadata[Heltidsplasser
3-6],BasilRadata[År],'0. Oppsett'!$C$9,BasilRadata[1B. Organisasjonsnummer:],$C208)</f>
        <v>0</v>
      </c>
      <c r="H208" s="23">
        <f>'4. Selvkost og satser'!$B$56</f>
        <v>170582.7774748485</v>
      </c>
      <c r="I208" s="185">
        <f t="shared" si="13"/>
        <v>0</v>
      </c>
      <c r="J208" s="184">
        <f>SUMIFS(BasilRadata[8E. Oppgi antall årsverk barnehagen har pensjonsforpliktelser for:],'1. BASIL-rådata'!$I$3:$I$500,'X. Satser pensjonstilskudd'!$C208,BasilRadata[År],'0. Oppsett'!$C$9)</f>
        <v>0</v>
      </c>
      <c r="K208" s="184" t="str">
        <f>_xlfn.XLOOKUP($C208,'X. Satser pensjonstilskudd'!$C$5:$C$224,'X. Satser pensjonstilskudd'!$I$5:$I$224)</f>
        <v/>
      </c>
      <c r="L208" s="73" t="e">
        <f t="shared" si="14"/>
        <v>#VALUE!</v>
      </c>
      <c r="M208" s="186">
        <f t="shared" si="15"/>
        <v>0</v>
      </c>
      <c r="N208" s="187">
        <f>IFERROR(M208*'0. Oppsett'!$C$30,0)</f>
        <v>0</v>
      </c>
      <c r="O208" s="25">
        <v>0</v>
      </c>
      <c r="P208" s="97"/>
      <c r="Q208" s="97"/>
      <c r="R208" s="97"/>
      <c r="S208" s="97">
        <v>0</v>
      </c>
      <c r="T208" s="25">
        <v>0</v>
      </c>
      <c r="U208" s="188">
        <v>0</v>
      </c>
      <c r="V208" s="189">
        <f t="shared" si="16"/>
        <v>0</v>
      </c>
    </row>
    <row r="209" spans="1:22" x14ac:dyDescent="0.25">
      <c r="A209" s="181">
        <v>205</v>
      </c>
      <c r="B209" s="182">
        <f>'X. Satser pensjonstilskudd'!B209</f>
        <v>0</v>
      </c>
      <c r="C209" s="183">
        <f>'X. Satser pensjonstilskudd'!C209</f>
        <v>0</v>
      </c>
      <c r="D209" s="183" t="str">
        <f>IFERROR(_xlfn.XLOOKUP($C209,factPensjon[Virksomhetsnr.],factPensjon[Forpliktelser]),"")</f>
        <v/>
      </c>
      <c r="E209" s="18">
        <f>SUMIFS(BasilRadata[Heltidsplasser
0-2],BasilRadata[År],'0. Oppsett'!$C$9,BasilRadata[1B. Organisasjonsnummer:],$C209)</f>
        <v>0</v>
      </c>
      <c r="F209" s="23">
        <f>'4. Selvkost og satser'!$B$55</f>
        <v>316180.61632690748</v>
      </c>
      <c r="G209" s="18">
        <f>SUMIFS(BasilRadata[Heltidsplasser
3-6],BasilRadata[År],'0. Oppsett'!$C$9,BasilRadata[1B. Organisasjonsnummer:],$C209)</f>
        <v>0</v>
      </c>
      <c r="H209" s="23">
        <f>'4. Selvkost og satser'!$B$56</f>
        <v>170582.7774748485</v>
      </c>
      <c r="I209" s="185">
        <f t="shared" si="13"/>
        <v>0</v>
      </c>
      <c r="J209" s="184">
        <f>SUMIFS(BasilRadata[8E. Oppgi antall årsverk barnehagen har pensjonsforpliktelser for:],'1. BASIL-rådata'!$I$3:$I$500,'X. Satser pensjonstilskudd'!$C209,BasilRadata[År],'0. Oppsett'!$C$9)</f>
        <v>0</v>
      </c>
      <c r="K209" s="184" t="str">
        <f>_xlfn.XLOOKUP($C209,'X. Satser pensjonstilskudd'!$C$5:$C$224,'X. Satser pensjonstilskudd'!$I$5:$I$224)</f>
        <v/>
      </c>
      <c r="L209" s="73" t="e">
        <f t="shared" si="14"/>
        <v>#VALUE!</v>
      </c>
      <c r="M209" s="186">
        <f t="shared" si="15"/>
        <v>0</v>
      </c>
      <c r="N209" s="187">
        <f>IFERROR(M209*'0. Oppsett'!$C$30,0)</f>
        <v>0</v>
      </c>
      <c r="O209" s="25">
        <v>0</v>
      </c>
      <c r="P209" s="97"/>
      <c r="Q209" s="97"/>
      <c r="R209" s="97"/>
      <c r="S209" s="97">
        <v>0</v>
      </c>
      <c r="T209" s="25">
        <v>0</v>
      </c>
      <c r="U209" s="188">
        <v>0</v>
      </c>
      <c r="V209" s="189">
        <f t="shared" si="16"/>
        <v>0</v>
      </c>
    </row>
    <row r="210" spans="1:22" x14ac:dyDescent="0.25">
      <c r="A210" s="181">
        <v>206</v>
      </c>
      <c r="B210" s="182">
        <f>'X. Satser pensjonstilskudd'!B210</f>
        <v>0</v>
      </c>
      <c r="C210" s="183">
        <f>'X. Satser pensjonstilskudd'!C210</f>
        <v>0</v>
      </c>
      <c r="D210" s="183" t="str">
        <f>IFERROR(_xlfn.XLOOKUP($C210,factPensjon[Virksomhetsnr.],factPensjon[Forpliktelser]),"")</f>
        <v/>
      </c>
      <c r="E210" s="18">
        <f>SUMIFS(BasilRadata[Heltidsplasser
0-2],BasilRadata[År],'0. Oppsett'!$C$9,BasilRadata[1B. Organisasjonsnummer:],$C210)</f>
        <v>0</v>
      </c>
      <c r="F210" s="23">
        <f>'4. Selvkost og satser'!$B$55</f>
        <v>316180.61632690748</v>
      </c>
      <c r="G210" s="18">
        <f>SUMIFS(BasilRadata[Heltidsplasser
3-6],BasilRadata[År],'0. Oppsett'!$C$9,BasilRadata[1B. Organisasjonsnummer:],$C210)</f>
        <v>0</v>
      </c>
      <c r="H210" s="23">
        <f>'4. Selvkost og satser'!$B$56</f>
        <v>170582.7774748485</v>
      </c>
      <c r="I210" s="185">
        <f t="shared" si="13"/>
        <v>0</v>
      </c>
      <c r="J210" s="184">
        <f>SUMIFS(BasilRadata[8E. Oppgi antall årsverk barnehagen har pensjonsforpliktelser for:],'1. BASIL-rådata'!$I$3:$I$500,'X. Satser pensjonstilskudd'!$C210,BasilRadata[År],'0. Oppsett'!$C$9)</f>
        <v>0</v>
      </c>
      <c r="K210" s="184" t="str">
        <f>_xlfn.XLOOKUP($C210,'X. Satser pensjonstilskudd'!$C$5:$C$224,'X. Satser pensjonstilskudd'!$I$5:$I$224)</f>
        <v/>
      </c>
      <c r="L210" s="73" t="e">
        <f t="shared" si="14"/>
        <v>#VALUE!</v>
      </c>
      <c r="M210" s="186">
        <f t="shared" si="15"/>
        <v>0</v>
      </c>
      <c r="N210" s="187">
        <f>IFERROR(M210*'0. Oppsett'!$C$30,0)</f>
        <v>0</v>
      </c>
      <c r="O210" s="25">
        <v>0</v>
      </c>
      <c r="P210" s="97"/>
      <c r="Q210" s="97"/>
      <c r="R210" s="97"/>
      <c r="S210" s="97">
        <v>0</v>
      </c>
      <c r="T210" s="25">
        <v>0</v>
      </c>
      <c r="U210" s="188">
        <v>0</v>
      </c>
      <c r="V210" s="189">
        <f t="shared" si="16"/>
        <v>0</v>
      </c>
    </row>
    <row r="211" spans="1:22" x14ac:dyDescent="0.25">
      <c r="A211" s="181">
        <v>207</v>
      </c>
      <c r="B211" s="182">
        <f>'X. Satser pensjonstilskudd'!B211</f>
        <v>0</v>
      </c>
      <c r="C211" s="183">
        <f>'X. Satser pensjonstilskudd'!C211</f>
        <v>0</v>
      </c>
      <c r="D211" s="183" t="str">
        <f>IFERROR(_xlfn.XLOOKUP($C211,factPensjon[Virksomhetsnr.],factPensjon[Forpliktelser]),"")</f>
        <v/>
      </c>
      <c r="E211" s="18">
        <f>SUMIFS(BasilRadata[Heltidsplasser
0-2],BasilRadata[År],'0. Oppsett'!$C$9,BasilRadata[1B. Organisasjonsnummer:],$C211)</f>
        <v>0</v>
      </c>
      <c r="F211" s="23">
        <f>'4. Selvkost og satser'!$B$55</f>
        <v>316180.61632690748</v>
      </c>
      <c r="G211" s="18">
        <f>SUMIFS(BasilRadata[Heltidsplasser
3-6],BasilRadata[År],'0. Oppsett'!$C$9,BasilRadata[1B. Organisasjonsnummer:],$C211)</f>
        <v>0</v>
      </c>
      <c r="H211" s="23">
        <f>'4. Selvkost og satser'!$B$56</f>
        <v>170582.7774748485</v>
      </c>
      <c r="I211" s="185">
        <f t="shared" si="13"/>
        <v>0</v>
      </c>
      <c r="J211" s="184">
        <f>SUMIFS(BasilRadata[8E. Oppgi antall årsverk barnehagen har pensjonsforpliktelser for:],'1. BASIL-rådata'!$I$3:$I$500,'X. Satser pensjonstilskudd'!$C211,BasilRadata[År],'0. Oppsett'!$C$9)</f>
        <v>0</v>
      </c>
      <c r="K211" s="184" t="str">
        <f>_xlfn.XLOOKUP($C211,'X. Satser pensjonstilskudd'!$C$5:$C$224,'X. Satser pensjonstilskudd'!$I$5:$I$224)</f>
        <v/>
      </c>
      <c r="L211" s="73" t="e">
        <f t="shared" si="14"/>
        <v>#VALUE!</v>
      </c>
      <c r="M211" s="186">
        <f t="shared" si="15"/>
        <v>0</v>
      </c>
      <c r="N211" s="187">
        <f>IFERROR(M211*'0. Oppsett'!$C$30,0)</f>
        <v>0</v>
      </c>
      <c r="O211" s="25">
        <v>0</v>
      </c>
      <c r="P211" s="97"/>
      <c r="Q211" s="97"/>
      <c r="R211" s="97"/>
      <c r="S211" s="97">
        <v>0</v>
      </c>
      <c r="T211" s="25">
        <v>0</v>
      </c>
      <c r="U211" s="188">
        <v>0</v>
      </c>
      <c r="V211" s="189">
        <f t="shared" si="16"/>
        <v>0</v>
      </c>
    </row>
    <row r="212" spans="1:22" x14ac:dyDescent="0.25">
      <c r="A212" s="181">
        <v>208</v>
      </c>
      <c r="B212" s="182">
        <f>'X. Satser pensjonstilskudd'!B212</f>
        <v>0</v>
      </c>
      <c r="C212" s="183">
        <f>'X. Satser pensjonstilskudd'!C212</f>
        <v>0</v>
      </c>
      <c r="D212" s="183" t="str">
        <f>IFERROR(_xlfn.XLOOKUP($C212,factPensjon[Virksomhetsnr.],factPensjon[Forpliktelser]),"")</f>
        <v/>
      </c>
      <c r="E212" s="18">
        <f>SUMIFS(BasilRadata[Heltidsplasser
0-2],BasilRadata[År],'0. Oppsett'!$C$9,BasilRadata[1B. Organisasjonsnummer:],$C212)</f>
        <v>0</v>
      </c>
      <c r="F212" s="23">
        <f>'4. Selvkost og satser'!$B$55</f>
        <v>316180.61632690748</v>
      </c>
      <c r="G212" s="18">
        <f>SUMIFS(BasilRadata[Heltidsplasser
3-6],BasilRadata[År],'0. Oppsett'!$C$9,BasilRadata[1B. Organisasjonsnummer:],$C212)</f>
        <v>0</v>
      </c>
      <c r="H212" s="23">
        <f>'4. Selvkost og satser'!$B$56</f>
        <v>170582.7774748485</v>
      </c>
      <c r="I212" s="185">
        <f t="shared" si="13"/>
        <v>0</v>
      </c>
      <c r="J212" s="184">
        <f>SUMIFS(BasilRadata[8E. Oppgi antall årsverk barnehagen har pensjonsforpliktelser for:],'1. BASIL-rådata'!$I$3:$I$500,'X. Satser pensjonstilskudd'!$C212,BasilRadata[År],'0. Oppsett'!$C$9)</f>
        <v>0</v>
      </c>
      <c r="K212" s="184" t="str">
        <f>_xlfn.XLOOKUP($C212,'X. Satser pensjonstilskudd'!$C$5:$C$224,'X. Satser pensjonstilskudd'!$I$5:$I$224)</f>
        <v/>
      </c>
      <c r="L212" s="73" t="e">
        <f t="shared" si="14"/>
        <v>#VALUE!</v>
      </c>
      <c r="M212" s="186">
        <f t="shared" si="15"/>
        <v>0</v>
      </c>
      <c r="N212" s="187">
        <f>IFERROR(M212*'0. Oppsett'!$C$30,0)</f>
        <v>0</v>
      </c>
      <c r="O212" s="25">
        <v>0</v>
      </c>
      <c r="P212" s="97"/>
      <c r="Q212" s="97"/>
      <c r="R212" s="97"/>
      <c r="S212" s="97">
        <v>0</v>
      </c>
      <c r="T212" s="25">
        <v>0</v>
      </c>
      <c r="U212" s="188">
        <v>0</v>
      </c>
      <c r="V212" s="189">
        <f t="shared" si="16"/>
        <v>0</v>
      </c>
    </row>
    <row r="213" spans="1:22" x14ac:dyDescent="0.25">
      <c r="A213" s="181">
        <v>209</v>
      </c>
      <c r="B213" s="182">
        <f>'X. Satser pensjonstilskudd'!B213</f>
        <v>0</v>
      </c>
      <c r="C213" s="183">
        <f>'X. Satser pensjonstilskudd'!C213</f>
        <v>0</v>
      </c>
      <c r="D213" s="183" t="str">
        <f>IFERROR(_xlfn.XLOOKUP($C213,factPensjon[Virksomhetsnr.],factPensjon[Forpliktelser]),"")</f>
        <v/>
      </c>
      <c r="E213" s="18">
        <f>SUMIFS(BasilRadata[Heltidsplasser
0-2],BasilRadata[År],'0. Oppsett'!$C$9,BasilRadata[1B. Organisasjonsnummer:],$C213)</f>
        <v>0</v>
      </c>
      <c r="F213" s="23">
        <f>'4. Selvkost og satser'!$B$55</f>
        <v>316180.61632690748</v>
      </c>
      <c r="G213" s="18">
        <f>SUMIFS(BasilRadata[Heltidsplasser
3-6],BasilRadata[År],'0. Oppsett'!$C$9,BasilRadata[1B. Organisasjonsnummer:],$C213)</f>
        <v>0</v>
      </c>
      <c r="H213" s="23">
        <f>'4. Selvkost og satser'!$B$56</f>
        <v>170582.7774748485</v>
      </c>
      <c r="I213" s="185">
        <f t="shared" si="13"/>
        <v>0</v>
      </c>
      <c r="J213" s="184">
        <f>SUMIFS(BasilRadata[8E. Oppgi antall årsverk barnehagen har pensjonsforpliktelser for:],'1. BASIL-rådata'!$I$3:$I$500,'X. Satser pensjonstilskudd'!$C213,BasilRadata[År],'0. Oppsett'!$C$9)</f>
        <v>0</v>
      </c>
      <c r="K213" s="184" t="str">
        <f>_xlfn.XLOOKUP($C213,'X. Satser pensjonstilskudd'!$C$5:$C$224,'X. Satser pensjonstilskudd'!$I$5:$I$224)</f>
        <v/>
      </c>
      <c r="L213" s="73" t="e">
        <f t="shared" si="14"/>
        <v>#VALUE!</v>
      </c>
      <c r="M213" s="186">
        <f t="shared" si="15"/>
        <v>0</v>
      </c>
      <c r="N213" s="187">
        <f>IFERROR(M213*'0. Oppsett'!$C$30,0)</f>
        <v>0</v>
      </c>
      <c r="O213" s="25">
        <v>0</v>
      </c>
      <c r="P213" s="97"/>
      <c r="Q213" s="97"/>
      <c r="R213" s="97"/>
      <c r="S213" s="97">
        <v>0</v>
      </c>
      <c r="T213" s="25">
        <v>0</v>
      </c>
      <c r="U213" s="188">
        <v>0</v>
      </c>
      <c r="V213" s="189">
        <f t="shared" si="16"/>
        <v>0</v>
      </c>
    </row>
    <row r="214" spans="1:22" x14ac:dyDescent="0.25">
      <c r="A214" s="181">
        <v>210</v>
      </c>
      <c r="B214" s="182">
        <f>'X. Satser pensjonstilskudd'!B214</f>
        <v>0</v>
      </c>
      <c r="C214" s="183">
        <f>'X. Satser pensjonstilskudd'!C214</f>
        <v>0</v>
      </c>
      <c r="D214" s="183" t="str">
        <f>IFERROR(_xlfn.XLOOKUP($C214,factPensjon[Virksomhetsnr.],factPensjon[Forpliktelser]),"")</f>
        <v/>
      </c>
      <c r="E214" s="18">
        <f>SUMIFS(BasilRadata[Heltidsplasser
0-2],BasilRadata[År],'0. Oppsett'!$C$9,BasilRadata[1B. Organisasjonsnummer:],$C214)</f>
        <v>0</v>
      </c>
      <c r="F214" s="23">
        <f>'4. Selvkost og satser'!$B$55</f>
        <v>316180.61632690748</v>
      </c>
      <c r="G214" s="18">
        <f>SUMIFS(BasilRadata[Heltidsplasser
3-6],BasilRadata[År],'0. Oppsett'!$C$9,BasilRadata[1B. Organisasjonsnummer:],$C214)</f>
        <v>0</v>
      </c>
      <c r="H214" s="23">
        <f>'4. Selvkost og satser'!$B$56</f>
        <v>170582.7774748485</v>
      </c>
      <c r="I214" s="185">
        <f t="shared" si="13"/>
        <v>0</v>
      </c>
      <c r="J214" s="184">
        <f>SUMIFS(BasilRadata[8E. Oppgi antall årsverk barnehagen har pensjonsforpliktelser for:],'1. BASIL-rådata'!$I$3:$I$500,'X. Satser pensjonstilskudd'!$C214,BasilRadata[År],'0. Oppsett'!$C$9)</f>
        <v>0</v>
      </c>
      <c r="K214" s="184" t="str">
        <f>_xlfn.XLOOKUP($C214,'X. Satser pensjonstilskudd'!$C$5:$C$224,'X. Satser pensjonstilskudd'!$I$5:$I$224)</f>
        <v/>
      </c>
      <c r="L214" s="73" t="e">
        <f t="shared" si="14"/>
        <v>#VALUE!</v>
      </c>
      <c r="M214" s="186">
        <f t="shared" si="15"/>
        <v>0</v>
      </c>
      <c r="N214" s="187">
        <f>IFERROR(M214*'0. Oppsett'!$C$30,0)</f>
        <v>0</v>
      </c>
      <c r="O214" s="25">
        <v>0</v>
      </c>
      <c r="P214" s="97"/>
      <c r="Q214" s="97"/>
      <c r="R214" s="97"/>
      <c r="S214" s="97">
        <v>0</v>
      </c>
      <c r="T214" s="25">
        <v>0</v>
      </c>
      <c r="U214" s="188">
        <v>0</v>
      </c>
      <c r="V214" s="189">
        <f t="shared" si="16"/>
        <v>0</v>
      </c>
    </row>
    <row r="215" spans="1:22" x14ac:dyDescent="0.25">
      <c r="A215" s="181">
        <v>211</v>
      </c>
      <c r="B215" s="182">
        <f>'X. Satser pensjonstilskudd'!B215</f>
        <v>0</v>
      </c>
      <c r="C215" s="183">
        <f>'X. Satser pensjonstilskudd'!C215</f>
        <v>0</v>
      </c>
      <c r="D215" s="183" t="str">
        <f>IFERROR(_xlfn.XLOOKUP($C215,factPensjon[Virksomhetsnr.],factPensjon[Forpliktelser]),"")</f>
        <v/>
      </c>
      <c r="E215" s="18">
        <f>SUMIFS(BasilRadata[Heltidsplasser
0-2],BasilRadata[År],'0. Oppsett'!$C$9,BasilRadata[1B. Organisasjonsnummer:],$C215)</f>
        <v>0</v>
      </c>
      <c r="F215" s="23">
        <f>'4. Selvkost og satser'!$B$55</f>
        <v>316180.61632690748</v>
      </c>
      <c r="G215" s="18">
        <f>SUMIFS(BasilRadata[Heltidsplasser
3-6],BasilRadata[År],'0. Oppsett'!$C$9,BasilRadata[1B. Organisasjonsnummer:],$C215)</f>
        <v>0</v>
      </c>
      <c r="H215" s="23">
        <f>'4. Selvkost og satser'!$B$56</f>
        <v>170582.7774748485</v>
      </c>
      <c r="I215" s="185">
        <f t="shared" si="13"/>
        <v>0</v>
      </c>
      <c r="J215" s="184">
        <f>SUMIFS(BasilRadata[8E. Oppgi antall årsverk barnehagen har pensjonsforpliktelser for:],'1. BASIL-rådata'!$I$3:$I$500,'X. Satser pensjonstilskudd'!$C215,BasilRadata[År],'0. Oppsett'!$C$9)</f>
        <v>0</v>
      </c>
      <c r="K215" s="184" t="str">
        <f>_xlfn.XLOOKUP($C215,'X. Satser pensjonstilskudd'!$C$5:$C$224,'X. Satser pensjonstilskudd'!$I$5:$I$224)</f>
        <v/>
      </c>
      <c r="L215" s="73" t="e">
        <f t="shared" si="14"/>
        <v>#VALUE!</v>
      </c>
      <c r="M215" s="186">
        <f t="shared" si="15"/>
        <v>0</v>
      </c>
      <c r="N215" s="187">
        <f>IFERROR(M215*'0. Oppsett'!$C$30,0)</f>
        <v>0</v>
      </c>
      <c r="O215" s="25">
        <v>0</v>
      </c>
      <c r="P215" s="97"/>
      <c r="Q215" s="97"/>
      <c r="R215" s="97"/>
      <c r="S215" s="97">
        <v>0</v>
      </c>
      <c r="T215" s="25">
        <v>0</v>
      </c>
      <c r="U215" s="188">
        <v>0</v>
      </c>
      <c r="V215" s="189">
        <f t="shared" si="16"/>
        <v>0</v>
      </c>
    </row>
    <row r="216" spans="1:22" x14ac:dyDescent="0.25">
      <c r="A216" s="181">
        <v>212</v>
      </c>
      <c r="B216" s="182">
        <f>'X. Satser pensjonstilskudd'!B216</f>
        <v>0</v>
      </c>
      <c r="C216" s="183">
        <f>'X. Satser pensjonstilskudd'!C216</f>
        <v>0</v>
      </c>
      <c r="D216" s="183" t="str">
        <f>IFERROR(_xlfn.XLOOKUP($C216,factPensjon[Virksomhetsnr.],factPensjon[Forpliktelser]),"")</f>
        <v/>
      </c>
      <c r="E216" s="18">
        <f>SUMIFS(BasilRadata[Heltidsplasser
0-2],BasilRadata[År],'0. Oppsett'!$C$9,BasilRadata[1B. Organisasjonsnummer:],$C216)</f>
        <v>0</v>
      </c>
      <c r="F216" s="23">
        <f>'4. Selvkost og satser'!$B$55</f>
        <v>316180.61632690748</v>
      </c>
      <c r="G216" s="18">
        <f>SUMIFS(BasilRadata[Heltidsplasser
3-6],BasilRadata[År],'0. Oppsett'!$C$9,BasilRadata[1B. Organisasjonsnummer:],$C216)</f>
        <v>0</v>
      </c>
      <c r="H216" s="23">
        <f>'4. Selvkost og satser'!$B$56</f>
        <v>170582.7774748485</v>
      </c>
      <c r="I216" s="185">
        <f t="shared" si="13"/>
        <v>0</v>
      </c>
      <c r="J216" s="184">
        <f>SUMIFS(BasilRadata[8E. Oppgi antall årsverk barnehagen har pensjonsforpliktelser for:],'1. BASIL-rådata'!$I$3:$I$500,'X. Satser pensjonstilskudd'!$C216,BasilRadata[År],'0. Oppsett'!$C$9)</f>
        <v>0</v>
      </c>
      <c r="K216" s="184" t="str">
        <f>_xlfn.XLOOKUP($C216,'X. Satser pensjonstilskudd'!$C$5:$C$224,'X. Satser pensjonstilskudd'!$I$5:$I$224)</f>
        <v/>
      </c>
      <c r="L216" s="73" t="e">
        <f t="shared" si="14"/>
        <v>#VALUE!</v>
      </c>
      <c r="M216" s="186">
        <f t="shared" si="15"/>
        <v>0</v>
      </c>
      <c r="N216" s="187">
        <f>IFERROR(M216*'0. Oppsett'!$C$30,0)</f>
        <v>0</v>
      </c>
      <c r="O216" s="25">
        <v>0</v>
      </c>
      <c r="P216" s="97"/>
      <c r="Q216" s="97"/>
      <c r="R216" s="97"/>
      <c r="S216" s="97">
        <v>0</v>
      </c>
      <c r="T216" s="25">
        <v>0</v>
      </c>
      <c r="U216" s="188">
        <v>0</v>
      </c>
      <c r="V216" s="189">
        <f t="shared" si="16"/>
        <v>0</v>
      </c>
    </row>
    <row r="217" spans="1:22" x14ac:dyDescent="0.25">
      <c r="A217" s="181">
        <v>213</v>
      </c>
      <c r="B217" s="182">
        <f>'X. Satser pensjonstilskudd'!B217</f>
        <v>0</v>
      </c>
      <c r="C217" s="183">
        <f>'X. Satser pensjonstilskudd'!C217</f>
        <v>0</v>
      </c>
      <c r="D217" s="183" t="str">
        <f>IFERROR(_xlfn.XLOOKUP($C217,factPensjon[Virksomhetsnr.],factPensjon[Forpliktelser]),"")</f>
        <v/>
      </c>
      <c r="E217" s="18">
        <f>SUMIFS(BasilRadata[Heltidsplasser
0-2],BasilRadata[År],'0. Oppsett'!$C$9,BasilRadata[1B. Organisasjonsnummer:],$C217)</f>
        <v>0</v>
      </c>
      <c r="F217" s="23">
        <f>'4. Selvkost og satser'!$B$55</f>
        <v>316180.61632690748</v>
      </c>
      <c r="G217" s="18">
        <f>SUMIFS(BasilRadata[Heltidsplasser
3-6],BasilRadata[År],'0. Oppsett'!$C$9,BasilRadata[1B. Organisasjonsnummer:],$C217)</f>
        <v>0</v>
      </c>
      <c r="H217" s="23">
        <f>'4. Selvkost og satser'!$B$56</f>
        <v>170582.7774748485</v>
      </c>
      <c r="I217" s="185">
        <f t="shared" si="13"/>
        <v>0</v>
      </c>
      <c r="J217" s="184">
        <f>SUMIFS(BasilRadata[8E. Oppgi antall årsverk barnehagen har pensjonsforpliktelser for:],'1. BASIL-rådata'!$I$3:$I$500,'X. Satser pensjonstilskudd'!$C217,BasilRadata[År],'0. Oppsett'!$C$9)</f>
        <v>0</v>
      </c>
      <c r="K217" s="184" t="str">
        <f>_xlfn.XLOOKUP($C217,'X. Satser pensjonstilskudd'!$C$5:$C$224,'X. Satser pensjonstilskudd'!$I$5:$I$224)</f>
        <v/>
      </c>
      <c r="L217" s="73" t="e">
        <f t="shared" si="14"/>
        <v>#VALUE!</v>
      </c>
      <c r="M217" s="186">
        <f t="shared" si="15"/>
        <v>0</v>
      </c>
      <c r="N217" s="187">
        <f>IFERROR(M217*'0. Oppsett'!$C$30,0)</f>
        <v>0</v>
      </c>
      <c r="O217" s="25">
        <v>0</v>
      </c>
      <c r="P217" s="97"/>
      <c r="Q217" s="97"/>
      <c r="R217" s="97"/>
      <c r="S217" s="97">
        <v>0</v>
      </c>
      <c r="T217" s="25">
        <v>0</v>
      </c>
      <c r="U217" s="188">
        <v>0</v>
      </c>
      <c r="V217" s="189">
        <f t="shared" si="16"/>
        <v>0</v>
      </c>
    </row>
    <row r="218" spans="1:22" x14ac:dyDescent="0.25">
      <c r="A218" s="181">
        <v>214</v>
      </c>
      <c r="B218" s="182">
        <f>'X. Satser pensjonstilskudd'!B218</f>
        <v>0</v>
      </c>
      <c r="C218" s="183">
        <f>'X. Satser pensjonstilskudd'!C218</f>
        <v>0</v>
      </c>
      <c r="D218" s="183" t="str">
        <f>IFERROR(_xlfn.XLOOKUP($C218,factPensjon[Virksomhetsnr.],factPensjon[Forpliktelser]),"")</f>
        <v/>
      </c>
      <c r="E218" s="18">
        <f>SUMIFS(BasilRadata[Heltidsplasser
0-2],BasilRadata[År],'0. Oppsett'!$C$9,BasilRadata[1B. Organisasjonsnummer:],$C218)</f>
        <v>0</v>
      </c>
      <c r="F218" s="23">
        <f>'4. Selvkost og satser'!$B$55</f>
        <v>316180.61632690748</v>
      </c>
      <c r="G218" s="18">
        <f>SUMIFS(BasilRadata[Heltidsplasser
3-6],BasilRadata[År],'0. Oppsett'!$C$9,BasilRadata[1B. Organisasjonsnummer:],$C218)</f>
        <v>0</v>
      </c>
      <c r="H218" s="23">
        <f>'4. Selvkost og satser'!$B$56</f>
        <v>170582.7774748485</v>
      </c>
      <c r="I218" s="185">
        <f t="shared" si="13"/>
        <v>0</v>
      </c>
      <c r="J218" s="184">
        <f>SUMIFS(BasilRadata[8E. Oppgi antall årsverk barnehagen har pensjonsforpliktelser for:],'1. BASIL-rådata'!$I$3:$I$500,'X. Satser pensjonstilskudd'!$C218,BasilRadata[År],'0. Oppsett'!$C$9)</f>
        <v>0</v>
      </c>
      <c r="K218" s="184" t="str">
        <f>_xlfn.XLOOKUP($C218,'X. Satser pensjonstilskudd'!$C$5:$C$224,'X. Satser pensjonstilskudd'!$I$5:$I$224)</f>
        <v/>
      </c>
      <c r="L218" s="73" t="e">
        <f t="shared" si="14"/>
        <v>#VALUE!</v>
      </c>
      <c r="M218" s="186">
        <f t="shared" si="15"/>
        <v>0</v>
      </c>
      <c r="N218" s="187">
        <f>IFERROR(M218*'0. Oppsett'!$C$30,0)</f>
        <v>0</v>
      </c>
      <c r="O218" s="25">
        <v>0</v>
      </c>
      <c r="P218" s="97"/>
      <c r="Q218" s="97"/>
      <c r="R218" s="97"/>
      <c r="S218" s="97">
        <v>0</v>
      </c>
      <c r="T218" s="25">
        <v>0</v>
      </c>
      <c r="U218" s="188">
        <v>0</v>
      </c>
      <c r="V218" s="189">
        <f t="shared" si="16"/>
        <v>0</v>
      </c>
    </row>
    <row r="219" spans="1:22" x14ac:dyDescent="0.25">
      <c r="A219" s="181">
        <v>215</v>
      </c>
      <c r="B219" s="182">
        <f>'X. Satser pensjonstilskudd'!B219</f>
        <v>0</v>
      </c>
      <c r="C219" s="183">
        <f>'X. Satser pensjonstilskudd'!C219</f>
        <v>0</v>
      </c>
      <c r="D219" s="183" t="str">
        <f>IFERROR(_xlfn.XLOOKUP($C219,factPensjon[Virksomhetsnr.],factPensjon[Forpliktelser]),"")</f>
        <v/>
      </c>
      <c r="E219" s="18">
        <f>SUMIFS(BasilRadata[Heltidsplasser
0-2],BasilRadata[År],'0. Oppsett'!$C$9,BasilRadata[1B. Organisasjonsnummer:],$C219)</f>
        <v>0</v>
      </c>
      <c r="F219" s="23">
        <f>'4. Selvkost og satser'!$B$55</f>
        <v>316180.61632690748</v>
      </c>
      <c r="G219" s="18">
        <f>SUMIFS(BasilRadata[Heltidsplasser
3-6],BasilRadata[År],'0. Oppsett'!$C$9,BasilRadata[1B. Organisasjonsnummer:],$C219)</f>
        <v>0</v>
      </c>
      <c r="H219" s="23">
        <f>'4. Selvkost og satser'!$B$56</f>
        <v>170582.7774748485</v>
      </c>
      <c r="I219" s="185">
        <f t="shared" si="13"/>
        <v>0</v>
      </c>
      <c r="J219" s="184">
        <f>SUMIFS(BasilRadata[8E. Oppgi antall årsverk barnehagen har pensjonsforpliktelser for:],'1. BASIL-rådata'!$I$3:$I$500,'X. Satser pensjonstilskudd'!$C219,BasilRadata[År],'0. Oppsett'!$C$9)</f>
        <v>0</v>
      </c>
      <c r="K219" s="184" t="str">
        <f>_xlfn.XLOOKUP($C219,'X. Satser pensjonstilskudd'!$C$5:$C$224,'X. Satser pensjonstilskudd'!$I$5:$I$224)</f>
        <v/>
      </c>
      <c r="L219" s="73" t="e">
        <f t="shared" si="14"/>
        <v>#VALUE!</v>
      </c>
      <c r="M219" s="186">
        <f t="shared" si="15"/>
        <v>0</v>
      </c>
      <c r="N219" s="187">
        <f>IFERROR(M219*'0. Oppsett'!$C$30,0)</f>
        <v>0</v>
      </c>
      <c r="O219" s="25">
        <v>0</v>
      </c>
      <c r="P219" s="97"/>
      <c r="Q219" s="97"/>
      <c r="R219" s="97"/>
      <c r="S219" s="97">
        <v>0</v>
      </c>
      <c r="T219" s="25">
        <v>0</v>
      </c>
      <c r="U219" s="188">
        <v>0</v>
      </c>
      <c r="V219" s="189">
        <f t="shared" si="16"/>
        <v>0</v>
      </c>
    </row>
    <row r="220" spans="1:22" x14ac:dyDescent="0.25">
      <c r="A220" s="181">
        <v>216</v>
      </c>
      <c r="B220" s="182">
        <f>'X. Satser pensjonstilskudd'!B220</f>
        <v>0</v>
      </c>
      <c r="C220" s="183">
        <f>'X. Satser pensjonstilskudd'!C220</f>
        <v>0</v>
      </c>
      <c r="D220" s="183" t="str">
        <f>IFERROR(_xlfn.XLOOKUP($C220,factPensjon[Virksomhetsnr.],factPensjon[Forpliktelser]),"")</f>
        <v/>
      </c>
      <c r="E220" s="18">
        <f>SUMIFS(BasilRadata[Heltidsplasser
0-2],BasilRadata[År],'0. Oppsett'!$C$9,BasilRadata[1B. Organisasjonsnummer:],$C220)</f>
        <v>0</v>
      </c>
      <c r="F220" s="23">
        <f>'4. Selvkost og satser'!$B$55</f>
        <v>316180.61632690748</v>
      </c>
      <c r="G220" s="18">
        <f>SUMIFS(BasilRadata[Heltidsplasser
3-6],BasilRadata[År],'0. Oppsett'!$C$9,BasilRadata[1B. Organisasjonsnummer:],$C220)</f>
        <v>0</v>
      </c>
      <c r="H220" s="23">
        <f>'4. Selvkost og satser'!$B$56</f>
        <v>170582.7774748485</v>
      </c>
      <c r="I220" s="185">
        <f t="shared" si="13"/>
        <v>0</v>
      </c>
      <c r="J220" s="184">
        <f>SUMIFS(BasilRadata[8E. Oppgi antall årsverk barnehagen har pensjonsforpliktelser for:],'1. BASIL-rådata'!$I$3:$I$500,'X. Satser pensjonstilskudd'!$C220,BasilRadata[År],'0. Oppsett'!$C$9)</f>
        <v>0</v>
      </c>
      <c r="K220" s="184" t="str">
        <f>_xlfn.XLOOKUP($C220,'X. Satser pensjonstilskudd'!$C$5:$C$224,'X. Satser pensjonstilskudd'!$I$5:$I$224)</f>
        <v/>
      </c>
      <c r="L220" s="73" t="e">
        <f t="shared" si="14"/>
        <v>#VALUE!</v>
      </c>
      <c r="M220" s="186">
        <f t="shared" si="15"/>
        <v>0</v>
      </c>
      <c r="N220" s="187">
        <f>IFERROR(M220*'0. Oppsett'!$C$30,0)</f>
        <v>0</v>
      </c>
      <c r="O220" s="25">
        <v>0</v>
      </c>
      <c r="P220" s="97"/>
      <c r="Q220" s="97"/>
      <c r="R220" s="97"/>
      <c r="S220" s="97">
        <v>0</v>
      </c>
      <c r="T220" s="25">
        <v>0</v>
      </c>
      <c r="U220" s="188">
        <v>0</v>
      </c>
      <c r="V220" s="189">
        <f t="shared" si="16"/>
        <v>0</v>
      </c>
    </row>
    <row r="221" spans="1:22" x14ac:dyDescent="0.25">
      <c r="A221" s="181">
        <v>217</v>
      </c>
      <c r="B221" s="182">
        <f>'X. Satser pensjonstilskudd'!B221</f>
        <v>0</v>
      </c>
      <c r="C221" s="183">
        <f>'X. Satser pensjonstilskudd'!C221</f>
        <v>0</v>
      </c>
      <c r="D221" s="183" t="str">
        <f>IFERROR(_xlfn.XLOOKUP($C221,factPensjon[Virksomhetsnr.],factPensjon[Forpliktelser]),"")</f>
        <v/>
      </c>
      <c r="E221" s="18">
        <f>SUMIFS(BasilRadata[Heltidsplasser
0-2],BasilRadata[År],'0. Oppsett'!$C$9,BasilRadata[1B. Organisasjonsnummer:],$C221)</f>
        <v>0</v>
      </c>
      <c r="F221" s="23">
        <f>'4. Selvkost og satser'!$B$55</f>
        <v>316180.61632690748</v>
      </c>
      <c r="G221" s="18">
        <f>SUMIFS(BasilRadata[Heltidsplasser
3-6],BasilRadata[År],'0. Oppsett'!$C$9,BasilRadata[1B. Organisasjonsnummer:],$C221)</f>
        <v>0</v>
      </c>
      <c r="H221" s="23">
        <f>'4. Selvkost og satser'!$B$56</f>
        <v>170582.7774748485</v>
      </c>
      <c r="I221" s="185">
        <f t="shared" si="13"/>
        <v>0</v>
      </c>
      <c r="J221" s="184">
        <f>SUMIFS(BasilRadata[8E. Oppgi antall årsverk barnehagen har pensjonsforpliktelser for:],'1. BASIL-rådata'!$I$3:$I$500,'X. Satser pensjonstilskudd'!$C221,BasilRadata[År],'0. Oppsett'!$C$9)</f>
        <v>0</v>
      </c>
      <c r="K221" s="184" t="str">
        <f>_xlfn.XLOOKUP($C221,'X. Satser pensjonstilskudd'!$C$5:$C$224,'X. Satser pensjonstilskudd'!$I$5:$I$224)</f>
        <v/>
      </c>
      <c r="L221" s="73" t="e">
        <f t="shared" si="14"/>
        <v>#VALUE!</v>
      </c>
      <c r="M221" s="186">
        <f t="shared" si="15"/>
        <v>0</v>
      </c>
      <c r="N221" s="187">
        <f>IFERROR(M221*'0. Oppsett'!$C$30,0)</f>
        <v>0</v>
      </c>
      <c r="O221" s="25">
        <v>0</v>
      </c>
      <c r="P221" s="97"/>
      <c r="Q221" s="97"/>
      <c r="R221" s="97"/>
      <c r="S221" s="97">
        <v>0</v>
      </c>
      <c r="T221" s="25">
        <v>0</v>
      </c>
      <c r="U221" s="188">
        <v>0</v>
      </c>
      <c r="V221" s="189">
        <f t="shared" si="16"/>
        <v>0</v>
      </c>
    </row>
    <row r="222" spans="1:22" x14ac:dyDescent="0.25">
      <c r="A222" s="181">
        <v>218</v>
      </c>
      <c r="B222" s="182">
        <f>'X. Satser pensjonstilskudd'!B222</f>
        <v>0</v>
      </c>
      <c r="C222" s="183">
        <f>'X. Satser pensjonstilskudd'!C222</f>
        <v>0</v>
      </c>
      <c r="D222" s="183" t="str">
        <f>IFERROR(_xlfn.XLOOKUP($C222,factPensjon[Virksomhetsnr.],factPensjon[Forpliktelser]),"")</f>
        <v/>
      </c>
      <c r="E222" s="18">
        <f>SUMIFS(BasilRadata[Heltidsplasser
0-2],BasilRadata[År],'0. Oppsett'!$C$9,BasilRadata[1B. Organisasjonsnummer:],$C222)</f>
        <v>0</v>
      </c>
      <c r="F222" s="23">
        <f>'4. Selvkost og satser'!$B$55</f>
        <v>316180.61632690748</v>
      </c>
      <c r="G222" s="18">
        <f>SUMIFS(BasilRadata[Heltidsplasser
3-6],BasilRadata[År],'0. Oppsett'!$C$9,BasilRadata[1B. Organisasjonsnummer:],$C222)</f>
        <v>0</v>
      </c>
      <c r="H222" s="23">
        <f>'4. Selvkost og satser'!$B$56</f>
        <v>170582.7774748485</v>
      </c>
      <c r="I222" s="185">
        <f t="shared" si="13"/>
        <v>0</v>
      </c>
      <c r="J222" s="184">
        <f>SUMIFS(BasilRadata[8E. Oppgi antall årsverk barnehagen har pensjonsforpliktelser for:],'1. BASIL-rådata'!$I$3:$I$500,'X. Satser pensjonstilskudd'!$C222,BasilRadata[År],'0. Oppsett'!$C$9)</f>
        <v>0</v>
      </c>
      <c r="K222" s="184" t="str">
        <f>_xlfn.XLOOKUP($C222,'X. Satser pensjonstilskudd'!$C$5:$C$224,'X. Satser pensjonstilskudd'!$I$5:$I$224)</f>
        <v/>
      </c>
      <c r="L222" s="73" t="e">
        <f t="shared" si="14"/>
        <v>#VALUE!</v>
      </c>
      <c r="M222" s="186">
        <f t="shared" si="15"/>
        <v>0</v>
      </c>
      <c r="N222" s="187">
        <f>IFERROR(M222*'0. Oppsett'!$C$30,0)</f>
        <v>0</v>
      </c>
      <c r="O222" s="25">
        <v>0</v>
      </c>
      <c r="P222" s="97"/>
      <c r="Q222" s="97"/>
      <c r="R222" s="97"/>
      <c r="S222" s="97">
        <v>0</v>
      </c>
      <c r="T222" s="25">
        <v>0</v>
      </c>
      <c r="U222" s="188">
        <v>0</v>
      </c>
      <c r="V222" s="189">
        <f t="shared" si="16"/>
        <v>0</v>
      </c>
    </row>
    <row r="223" spans="1:22" x14ac:dyDescent="0.25">
      <c r="A223" s="181">
        <v>219</v>
      </c>
      <c r="B223" s="182">
        <f>'X. Satser pensjonstilskudd'!B223</f>
        <v>0</v>
      </c>
      <c r="C223" s="183">
        <f>'X. Satser pensjonstilskudd'!C223</f>
        <v>0</v>
      </c>
      <c r="D223" s="183" t="str">
        <f>IFERROR(_xlfn.XLOOKUP($C223,factPensjon[Virksomhetsnr.],factPensjon[Forpliktelser]),"")</f>
        <v/>
      </c>
      <c r="E223" s="18">
        <f>SUMIFS(BasilRadata[Heltidsplasser
0-2],BasilRadata[År],'0. Oppsett'!$C$9,BasilRadata[1B. Organisasjonsnummer:],$C223)</f>
        <v>0</v>
      </c>
      <c r="F223" s="23">
        <f>'4. Selvkost og satser'!$B$55</f>
        <v>316180.61632690748</v>
      </c>
      <c r="G223" s="18">
        <f>SUMIFS(BasilRadata[Heltidsplasser
3-6],BasilRadata[År],'0. Oppsett'!$C$9,BasilRadata[1B. Organisasjonsnummer:],$C223)</f>
        <v>0</v>
      </c>
      <c r="H223" s="23">
        <f>'4. Selvkost og satser'!$B$56</f>
        <v>170582.7774748485</v>
      </c>
      <c r="I223" s="185">
        <f t="shared" si="13"/>
        <v>0</v>
      </c>
      <c r="J223" s="184">
        <f>SUMIFS(BasilRadata[8E. Oppgi antall årsverk barnehagen har pensjonsforpliktelser for:],'1. BASIL-rådata'!$I$3:$I$500,'X. Satser pensjonstilskudd'!$C223,BasilRadata[År],'0. Oppsett'!$C$9)</f>
        <v>0</v>
      </c>
      <c r="K223" s="184" t="str">
        <f>_xlfn.XLOOKUP($C223,'X. Satser pensjonstilskudd'!$C$5:$C$224,'X. Satser pensjonstilskudd'!$I$5:$I$224)</f>
        <v/>
      </c>
      <c r="L223" s="73" t="e">
        <f t="shared" si="14"/>
        <v>#VALUE!</v>
      </c>
      <c r="M223" s="186">
        <f t="shared" si="15"/>
        <v>0</v>
      </c>
      <c r="N223" s="187">
        <f>IFERROR(M223*'0. Oppsett'!$C$30,0)</f>
        <v>0</v>
      </c>
      <c r="O223" s="25">
        <v>0</v>
      </c>
      <c r="P223" s="97"/>
      <c r="Q223" s="97"/>
      <c r="R223" s="97"/>
      <c r="S223" s="97">
        <v>0</v>
      </c>
      <c r="T223" s="25">
        <v>0</v>
      </c>
      <c r="U223" s="188">
        <v>0</v>
      </c>
      <c r="V223" s="189">
        <f t="shared" si="16"/>
        <v>0</v>
      </c>
    </row>
    <row r="224" spans="1:22" x14ac:dyDescent="0.25">
      <c r="A224" s="181">
        <v>220</v>
      </c>
      <c r="B224" s="182">
        <f>'X. Satser pensjonstilskudd'!B224</f>
        <v>0</v>
      </c>
      <c r="C224" s="183">
        <f>'X. Satser pensjonstilskudd'!C224</f>
        <v>0</v>
      </c>
      <c r="D224" s="183" t="str">
        <f>IFERROR(_xlfn.XLOOKUP($C224,factPensjon[Virksomhetsnr.],factPensjon[Forpliktelser]),"")</f>
        <v/>
      </c>
      <c r="E224" s="18">
        <f>SUMIFS(BasilRadata[Heltidsplasser
0-2],BasilRadata[År],'0. Oppsett'!$C$9,BasilRadata[1B. Organisasjonsnummer:],$C224)</f>
        <v>0</v>
      </c>
      <c r="F224" s="23">
        <f>'4. Selvkost og satser'!$B$55</f>
        <v>316180.61632690748</v>
      </c>
      <c r="G224" s="18">
        <f>SUMIFS(BasilRadata[Heltidsplasser
3-6],BasilRadata[År],'0. Oppsett'!$C$9,BasilRadata[1B. Organisasjonsnummer:],$C224)</f>
        <v>0</v>
      </c>
      <c r="H224" s="23">
        <f>'4. Selvkost og satser'!$B$56</f>
        <v>170582.7774748485</v>
      </c>
      <c r="I224" s="185">
        <f t="shared" si="13"/>
        <v>0</v>
      </c>
      <c r="J224" s="184">
        <f>SUMIFS(BasilRadata[8E. Oppgi antall årsverk barnehagen har pensjonsforpliktelser for:],'1. BASIL-rådata'!$I$3:$I$500,'X. Satser pensjonstilskudd'!$C224,BasilRadata[År],'0. Oppsett'!$C$9)</f>
        <v>0</v>
      </c>
      <c r="K224" s="184" t="str">
        <f>_xlfn.XLOOKUP($C224,'X. Satser pensjonstilskudd'!$C$5:$C$224,'X. Satser pensjonstilskudd'!$I$5:$I$224)</f>
        <v/>
      </c>
      <c r="L224" s="73" t="e">
        <f t="shared" si="14"/>
        <v>#VALUE!</v>
      </c>
      <c r="M224" s="186">
        <f t="shared" si="15"/>
        <v>0</v>
      </c>
      <c r="N224" s="187">
        <f>IFERROR(M224*'0. Oppsett'!$C$30,0)</f>
        <v>0</v>
      </c>
      <c r="O224" s="25">
        <v>0</v>
      </c>
      <c r="P224" s="97"/>
      <c r="Q224" s="97"/>
      <c r="R224" s="97"/>
      <c r="S224" s="97">
        <v>0</v>
      </c>
      <c r="T224" s="25">
        <v>0</v>
      </c>
      <c r="U224" s="188">
        <v>0</v>
      </c>
      <c r="V224" s="189">
        <f t="shared" si="16"/>
        <v>0</v>
      </c>
    </row>
    <row r="225" spans="1:22" ht="15.75" thickBot="1" x14ac:dyDescent="0.3">
      <c r="A225" s="179"/>
      <c r="B225" s="179"/>
      <c r="C225" s="179"/>
      <c r="D225" s="179"/>
      <c r="E225" s="179">
        <f>SUM(E5:E224)</f>
        <v>151.4667</v>
      </c>
      <c r="F225" s="179">
        <f>'4. Selvkost og satser'!$B$55*(1+'0. Oppsett'!$C$13)*(1+'0. Oppsett'!$C$14)</f>
        <v>340334.91833058523</v>
      </c>
      <c r="G225" s="179">
        <f>SUM(G5:G224)</f>
        <v>238</v>
      </c>
      <c r="H225" s="179">
        <f>'4. Selvkost og satser'!$B$56*(1+'0. Oppsett'!$C$13)*(1+'0. Oppsett'!$C$14)</f>
        <v>183614.27817726205</v>
      </c>
      <c r="I225" s="179">
        <f t="shared" si="13"/>
        <v>0</v>
      </c>
      <c r="J225" s="179">
        <f>IFERROR('X. Satser pensjonstilskudd'!G225,0)</f>
        <v>113.75999999999999</v>
      </c>
      <c r="K225" s="29">
        <f>SUM(K5:K224)</f>
        <v>476751.80158147379</v>
      </c>
      <c r="L225" s="179">
        <f t="shared" si="14"/>
        <v>54235284.947908454</v>
      </c>
      <c r="M225" s="179">
        <f t="shared" si="15"/>
        <v>389.4667</v>
      </c>
      <c r="N225" s="29">
        <f>SUM(N5:N224)</f>
        <v>6036733.8499999996</v>
      </c>
      <c r="O225" s="29">
        <f>SUM(O5:O224)</f>
        <v>0</v>
      </c>
      <c r="P225" s="98"/>
      <c r="Q225" s="98"/>
      <c r="R225" s="98"/>
      <c r="S225" s="98">
        <f>SUM(S5:S224)</f>
        <v>0</v>
      </c>
      <c r="T225" s="29">
        <f>SUM(T5:T224)</f>
        <v>0</v>
      </c>
      <c r="U225" s="29">
        <f>SUM(U5:U224)</f>
        <v>0</v>
      </c>
      <c r="V225" s="179">
        <f>SUM(V5:V224)</f>
        <v>100672813.77811049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150c89e8-bda6-41f5-a88f-d43830c37518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3e43c297-4f36-4467-b1da-350f845d4836"/>
  </ds:schemaRefs>
</ds:datastoreItem>
</file>

<file path=customXml/itemProps2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  <clbl:label id="{90b1dbcb-c1e2-453b-83f9-c09316c9300a}" enabled="0" method="" siteId="{90b1dbcb-c1e2-453b-83f9-c09316c930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Navngitte områder</vt:lpstr>
      </vt:variant>
      <vt:variant>
        <vt:i4>6</vt:i4>
      </vt:variant>
    </vt:vector>
  </HeadingPairs>
  <TitlesOfParts>
    <vt:vector size="21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Forsikring bygg</vt:lpstr>
      <vt:lpstr>Forsikring person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Kolstad, Siv Anita</cp:lastModifiedBy>
  <cp:revision/>
  <dcterms:created xsi:type="dcterms:W3CDTF">2026-02-26T08:14:50Z</dcterms:created>
  <dcterms:modified xsi:type="dcterms:W3CDTF">2026-08-28T10:35:50Z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